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909" firstSheet="2" activeTab="8"/>
  </bookViews>
  <sheets>
    <sheet name="almacenes" sheetId="1" state="hidden" r:id="rId1"/>
    <sheet name="DEC" sheetId="2" state="hidden" r:id="rId2"/>
    <sheet name="Desp-PAP Adulto 8 meses" sheetId="3" r:id="rId3"/>
    <sheet name="Desp-PAP Menor. 8 meses" sheetId="4" r:id="rId4"/>
    <sheet name="Desp-PAP Menor. 8 meses Albergu" sheetId="5" r:id="rId5"/>
    <sheet name="Desp-Emerge 8 meses" sheetId="6" r:id="rId6"/>
    <sheet name="Desp- 1000 dias 8 meses" sheetId="7" r:id="rId7"/>
    <sheet name="Desayuno Cal. Cent. Comu 8 mes" sheetId="8" r:id="rId8"/>
    <sheet name="Desayuno Cal. 8 meses- Dism" sheetId="9" r:id="rId9"/>
    <sheet name="SMDIF-MXLI-DESAY (2)" sheetId="10" state="hidden" r:id="rId10"/>
    <sheet name="SMDIF-TIJ-DESAY (2)" sheetId="11" state="hidden" r:id="rId11"/>
    <sheet name="SMDIF-ENS-DESAY  (2)" sheetId="12" state="hidden" r:id="rId12"/>
    <sheet name="SMDIF-TEC-DESAY (2)" sheetId="13" state="hidden" r:id="rId13"/>
    <sheet name="SMDIF-ROS-DESAY (2)" sheetId="14" state="hidden" r:id="rId14"/>
    <sheet name="SEDIF-SQ-DESAY (2)" sheetId="15" state="hidden" r:id="rId15"/>
    <sheet name="SEDIF-MXLI-DESAY (2)" sheetId="16" state="hidden" r:id="rId16"/>
    <sheet name="SEDIF-TIJ-DESAY (2)" sheetId="17" state="hidden" r:id="rId17"/>
  </sheets>
  <definedNames>
    <definedName name="_xlnm.Print_Area" localSheetId="1">'DEC'!$A$1:$R$331</definedName>
    <definedName name="_xlnm.Print_Area" localSheetId="8">'Desayuno Cal. 8 meses- Dism'!$A$1:$S$26</definedName>
    <definedName name="_xlnm.Print_Area" localSheetId="7">'Desayuno Cal. Cent. Comu 8 mes'!$A$1:$S$27</definedName>
    <definedName name="_xlnm.Print_Area" localSheetId="6">'Desp- 1000 dias 8 meses'!$A$1:$R$17</definedName>
    <definedName name="_xlnm.Print_Area" localSheetId="5">'Desp-Emerge 8 meses'!$A$1:$Q$17</definedName>
    <definedName name="_xlnm.Print_Area" localSheetId="2">'Desp-PAP Adulto 8 meses'!$A$1:$R$17</definedName>
    <definedName name="_xlnm.Print_Area" localSheetId="3">'Desp-PAP Menor. 8 meses'!$A$1:$R$17</definedName>
    <definedName name="_xlnm.Print_Area" localSheetId="4">'Desp-PAP Menor. 8 meses Albergu'!$A$1:$R$17</definedName>
  </definedNames>
  <calcPr fullCalcOnLoad="1"/>
</workbook>
</file>

<file path=xl/sharedStrings.xml><?xml version="1.0" encoding="utf-8"?>
<sst xmlns="http://schemas.openxmlformats.org/spreadsheetml/2006/main" count="2527" uniqueCount="177">
  <si>
    <t>Programa de Entregas</t>
  </si>
  <si>
    <t>F-DADC-DN-ADI-07</t>
  </si>
  <si>
    <t>Jefatura de Desarrollo Nutricional</t>
  </si>
  <si>
    <t>Mes y Año</t>
  </si>
  <si>
    <t>Total de Raciones Mensuales</t>
  </si>
  <si>
    <t>Aclaraciones:  Desayuno Frio</t>
  </si>
  <si>
    <t>Total de Beneficiarios Diarios</t>
  </si>
  <si>
    <t>Total de Escuelas Matutinas</t>
  </si>
  <si>
    <t>Numero de Dias Habiles</t>
  </si>
  <si>
    <t>Total de Escuelas Vespertinas</t>
  </si>
  <si>
    <t>No.</t>
  </si>
  <si>
    <t>Insumo</t>
  </si>
  <si>
    <t>Presentacion</t>
  </si>
  <si>
    <t>Dias de Aplicación</t>
  </si>
  <si>
    <t>Proveedor</t>
  </si>
  <si>
    <t>Almacenes</t>
  </si>
  <si>
    <t>Total</t>
  </si>
  <si>
    <t>Empaque</t>
  </si>
  <si>
    <t>Cantidad</t>
  </si>
  <si>
    <t>U/M</t>
  </si>
  <si>
    <t>DIF Mexicali Ciudad</t>
  </si>
  <si>
    <t>DIF Mexicali S. Felipe</t>
  </si>
  <si>
    <t>DIF Tijuana</t>
  </si>
  <si>
    <t>DIF Ensenada Ciudad</t>
  </si>
  <si>
    <t>DIF Ensenada S. Quintin</t>
  </si>
  <si>
    <t>DIF Tecate</t>
  </si>
  <si>
    <t>DIF Rosarito</t>
  </si>
  <si>
    <t>DIF    Estatal Tijuana</t>
  </si>
  <si>
    <t>DIF   Estatal        San Quintin</t>
  </si>
  <si>
    <t>DIF      Estatal Mexicali</t>
  </si>
  <si>
    <t>Leche descremada de vaca Ultrapasteurizada adicionada con vitaminas A y D</t>
  </si>
  <si>
    <t>Brick</t>
  </si>
  <si>
    <t>Ml.</t>
  </si>
  <si>
    <t>Colado de Frutas</t>
  </si>
  <si>
    <t>Barra de cereal con arandanos, nuez y almendras</t>
  </si>
  <si>
    <t>Paqt.</t>
  </si>
  <si>
    <t>Grs.</t>
  </si>
  <si>
    <t>Barra de trigo con avena, arandanos y fresa</t>
  </si>
  <si>
    <t>Cereal Multigrano Integral</t>
  </si>
  <si>
    <t>Fruta mixta deshidratada</t>
  </si>
  <si>
    <t>Galleta integral tipo polvoron naranja con fruta</t>
  </si>
  <si>
    <t>Mini galleta integral tipo letra</t>
  </si>
  <si>
    <t>Observaciones:</t>
  </si>
  <si>
    <t>Elaboró: C.P. Claudia Rucobo Naranjo                                                                                                                                     Coordinador Administrativo</t>
  </si>
  <si>
    <r>
      <t xml:space="preserve">Referencia: </t>
    </r>
    <r>
      <rPr>
        <sz val="10"/>
        <color indexed="8"/>
        <rFont val="Arial"/>
        <family val="2"/>
      </rPr>
      <t>P-DADC-DN-ADI-10</t>
    </r>
  </si>
  <si>
    <t>Revisión: A</t>
  </si>
  <si>
    <r>
      <t>Pág.       2</t>
    </r>
    <r>
      <rPr>
        <b/>
        <sz val="10"/>
        <color indexed="8"/>
        <rFont val="Arial"/>
        <family val="2"/>
      </rPr>
      <t xml:space="preserve">      de     9</t>
    </r>
  </si>
  <si>
    <r>
      <t xml:space="preserve">Pág.       </t>
    </r>
    <r>
      <rPr>
        <b/>
        <sz val="10"/>
        <color indexed="8"/>
        <rFont val="Arial"/>
        <family val="2"/>
      </rPr>
      <t xml:space="preserve">      de     </t>
    </r>
  </si>
  <si>
    <r>
      <t xml:space="preserve">Pág.       </t>
    </r>
    <r>
      <rPr>
        <b/>
        <sz val="10"/>
        <color indexed="8"/>
        <rFont val="Arial"/>
        <family val="2"/>
      </rPr>
      <t>1      de     9</t>
    </r>
  </si>
  <si>
    <t>Aclaraciones: Desayuno Caliente</t>
  </si>
  <si>
    <t>Cantidad por racion</t>
  </si>
  <si>
    <t>Días de aplicación</t>
  </si>
  <si>
    <t>Aceite vegetal comestible</t>
  </si>
  <si>
    <t>Botella</t>
  </si>
  <si>
    <t>Arroz</t>
  </si>
  <si>
    <t>Atún aleta amarilla en agua</t>
  </si>
  <si>
    <t>Lata</t>
  </si>
  <si>
    <t>Carne seca machaca</t>
  </si>
  <si>
    <t>Frijol pinto</t>
  </si>
  <si>
    <t>Fruta Mixta Deshidratada</t>
  </si>
  <si>
    <t>Lenteja</t>
  </si>
  <si>
    <t xml:space="preserve">Pasta con fibra para sopa (Espagueti) </t>
  </si>
  <si>
    <t>Pure de tomate</t>
  </si>
  <si>
    <t>Soya texturizada</t>
  </si>
  <si>
    <t>Ensalada de legumbres</t>
  </si>
  <si>
    <t>Nopales cocido precortado en cubos</t>
  </si>
  <si>
    <t xml:space="preserve">Pasta con fibra para sopa (codito) </t>
  </si>
  <si>
    <t xml:space="preserve">Revisó: L.A.P. Gerardo Torres Tovar                                                                                                                                                   Jefe de Desarrollo Nutricional </t>
  </si>
  <si>
    <t>Aclaraciones: Desayuno Albergue</t>
  </si>
  <si>
    <t>Albergue Tijuana</t>
  </si>
  <si>
    <t>Cesam</t>
  </si>
  <si>
    <t>Albergue Mexicali</t>
  </si>
  <si>
    <t>Avena entera</t>
  </si>
  <si>
    <t>Barra de cereal con arandanos, nuez y almendra</t>
  </si>
  <si>
    <t>Harina de maiz nixtamalizada</t>
  </si>
  <si>
    <t>Harina de Trigo Integral</t>
  </si>
  <si>
    <t xml:space="preserve">Pasta con fibra para sopa (espagueti)  </t>
  </si>
  <si>
    <t xml:space="preserve">Pasta con fibra para sopa (pluma)  </t>
  </si>
  <si>
    <t>DIF Estatal San Quintin</t>
  </si>
  <si>
    <t>DIF Estatal Tijuana</t>
  </si>
  <si>
    <t>DIF Estatal Mexicali</t>
  </si>
  <si>
    <t>Bolsa</t>
  </si>
  <si>
    <t>DIF Mpal. Mexicali</t>
  </si>
  <si>
    <t>DIF Mpal. Tijuana</t>
  </si>
  <si>
    <t>DIF Mpal. Ensenada</t>
  </si>
  <si>
    <t>DIF Mpal. Tecate</t>
  </si>
  <si>
    <t>DIF Mpal. Rosarito</t>
  </si>
  <si>
    <r>
      <t>Pág.       1</t>
    </r>
    <r>
      <rPr>
        <b/>
        <sz val="10"/>
        <color indexed="8"/>
        <rFont val="Arial"/>
        <family val="2"/>
      </rPr>
      <t xml:space="preserve">      de     7</t>
    </r>
  </si>
  <si>
    <r>
      <t>Pág.       7</t>
    </r>
    <r>
      <rPr>
        <b/>
        <sz val="10"/>
        <color indexed="8"/>
        <rFont val="Arial"/>
        <family val="2"/>
      </rPr>
      <t xml:space="preserve">      de     7</t>
    </r>
  </si>
  <si>
    <r>
      <t>Pág.       5</t>
    </r>
    <r>
      <rPr>
        <b/>
        <sz val="10"/>
        <color indexed="8"/>
        <rFont val="Arial"/>
        <family val="2"/>
      </rPr>
      <t xml:space="preserve">      de     7</t>
    </r>
  </si>
  <si>
    <r>
      <t>Pág.       4</t>
    </r>
    <r>
      <rPr>
        <b/>
        <sz val="10"/>
        <color indexed="8"/>
        <rFont val="Arial"/>
        <family val="2"/>
      </rPr>
      <t xml:space="preserve">      de     7</t>
    </r>
  </si>
  <si>
    <r>
      <t>Pág.       3</t>
    </r>
    <r>
      <rPr>
        <b/>
        <sz val="10"/>
        <color indexed="8"/>
        <rFont val="Arial"/>
        <family val="2"/>
      </rPr>
      <t xml:space="preserve">      de     7</t>
    </r>
  </si>
  <si>
    <r>
      <t>Pág.       2</t>
    </r>
    <r>
      <rPr>
        <b/>
        <sz val="10"/>
        <color indexed="8"/>
        <rFont val="Arial"/>
        <family val="2"/>
      </rPr>
      <t xml:space="preserve">      de     7</t>
    </r>
  </si>
  <si>
    <r>
      <t>Pág.       6</t>
    </r>
    <r>
      <rPr>
        <b/>
        <sz val="10"/>
        <color indexed="8"/>
        <rFont val="Arial"/>
        <family val="2"/>
      </rPr>
      <t xml:space="preserve">      de     7</t>
    </r>
  </si>
  <si>
    <t>SEP 2015-MZO-2016</t>
  </si>
  <si>
    <t>COSTO 2015-2016</t>
  </si>
  <si>
    <t>TOTAL</t>
  </si>
  <si>
    <t>EXPRESS FRUIT</t>
  </si>
  <si>
    <r>
      <t xml:space="preserve">Pág.       </t>
    </r>
    <r>
      <rPr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     de     </t>
    </r>
    <r>
      <rPr>
        <sz val="10"/>
        <color indexed="8"/>
        <rFont val="Arial"/>
        <family val="2"/>
      </rPr>
      <t>1</t>
    </r>
  </si>
  <si>
    <r>
      <t xml:space="preserve">Pág.       </t>
    </r>
    <r>
      <rPr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     de     1</t>
    </r>
  </si>
  <si>
    <t>NOTA;</t>
  </si>
  <si>
    <t>en el atun los 100 gramos es masa drenada, ya que la lata es de 140 grs con todo y agua</t>
  </si>
  <si>
    <r>
      <t xml:space="preserve">Pág.       </t>
    </r>
    <r>
      <rPr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     de     7</t>
    </r>
  </si>
  <si>
    <t>Almacén</t>
  </si>
  <si>
    <r>
      <t>Pág.       1</t>
    </r>
    <r>
      <rPr>
        <b/>
        <sz val="10"/>
        <color indexed="8"/>
        <rFont val="Arial"/>
        <family val="2"/>
      </rPr>
      <t xml:space="preserve">      de     1</t>
    </r>
  </si>
  <si>
    <t>Leche semidescremada en polvo adicionada con vitaminas y minerales</t>
  </si>
  <si>
    <t>en los nopales cocidos precortado en cubos los 300 gramos es masa drenada ya que el paquete es de 500 gramos con todo y agua</t>
  </si>
  <si>
    <t>en la ensalada de legumbres los 216 gramos es masa drenada ya que la lata es de 400 gramos con todo y agua</t>
  </si>
  <si>
    <t>DIF    Estatal Ensenada</t>
  </si>
  <si>
    <t xml:space="preserve">DIF Estatal Ensenada </t>
  </si>
  <si>
    <t>FRIO</t>
  </si>
  <si>
    <t>S/D</t>
  </si>
  <si>
    <t>CALIENTE</t>
  </si>
  <si>
    <t>Almacenes/programatico presupuestal</t>
  </si>
  <si>
    <t>RECIBEN</t>
  </si>
  <si>
    <t>CERO</t>
  </si>
  <si>
    <t>2018 POA</t>
  </si>
  <si>
    <t>614 DESPENSAS</t>
  </si>
  <si>
    <t>DIF Estatal Ensenada</t>
  </si>
  <si>
    <t>reciben</t>
  </si>
  <si>
    <t>vulnerable</t>
  </si>
  <si>
    <t xml:space="preserve"> POA 2018</t>
  </si>
  <si>
    <t>MENOR</t>
  </si>
  <si>
    <t>ADULTO</t>
  </si>
  <si>
    <t>MUJER</t>
  </si>
  <si>
    <t>Almacenes Municipales</t>
  </si>
  <si>
    <t>desamparo</t>
  </si>
  <si>
    <t>menor</t>
  </si>
  <si>
    <t>adulto</t>
  </si>
  <si>
    <t>mujer</t>
  </si>
  <si>
    <t>Almacenes Estatales</t>
  </si>
  <si>
    <t>F-DAPV-DN-ADM-18</t>
  </si>
  <si>
    <t>Referencia: P-DAPV-DN-ADM-04</t>
  </si>
  <si>
    <t>DIF Mpal. San Quintin</t>
  </si>
  <si>
    <t>Elaboró: C. Guadalupe Becerra Quezada                                                                                                                                                                   Jefe del Departamento de Apoyos Alimentarios y Desarrollo Nutricional</t>
  </si>
  <si>
    <t>Personas de Atención Prioritaria 
(Dotación para personas con discapacidad, adultos mayores y personas por su condición vulnerable)</t>
  </si>
  <si>
    <t>Total de Despensas Mensuales</t>
  </si>
  <si>
    <t>Meses</t>
  </si>
  <si>
    <t>Observaciones: 
Las cantidades mensuales destinadas en los almacenes, podrá variar de acuerdo a la necesidad operativa del área, y serán informadas mediante las requisiciones que se entregan de manera mensual para la entrega de las despensas.</t>
  </si>
  <si>
    <t>Despensa (Armada) para Personas de Atención Prioritaria (Dotación para personas con discapacidad, adultos mayores y personas por su condición vulnerable)</t>
  </si>
  <si>
    <r>
      <t>Pág.       1</t>
    </r>
    <r>
      <rPr>
        <b/>
        <sz val="12"/>
        <color indexed="8"/>
        <rFont val="Century Gothic"/>
        <family val="2"/>
      </rPr>
      <t xml:space="preserve">    de    1</t>
    </r>
  </si>
  <si>
    <t>Personas de Atención Prioritaria
(Dotación para Menores de 2 a 5 años 11 meses no escolarizados)</t>
  </si>
  <si>
    <t>Despensa (Armada) para Personas de Atención Prioritaria
(Dotación para Menores de 2 a 5 años 11 meses no escolarizados)</t>
  </si>
  <si>
    <t>Personas en situación de emergencia o desastre</t>
  </si>
  <si>
    <t>Despensa (Armada) para Personas en situación de emergencia o desastre</t>
  </si>
  <si>
    <t>Primeros 1,000 Días de Vida
(Dotación para mujeres embarazadas y mujeres en periodo de lactancia)</t>
  </si>
  <si>
    <t>Despensa (Armada) para Primeros 1,000 Días de Vida
(Dotación para mujeres embarazadas y mujeres en periodo de lactancia)</t>
  </si>
  <si>
    <t>Total de Beneficiarios Mensuales</t>
  </si>
  <si>
    <t>SUMA</t>
  </si>
  <si>
    <t xml:space="preserve">Observaciones: 
</t>
  </si>
  <si>
    <t>Estatal</t>
  </si>
  <si>
    <t>Municipal</t>
  </si>
  <si>
    <t>DIF Estatal Municipio de Ensenada</t>
  </si>
  <si>
    <t>DIF Estatal Municipio de San Quintin</t>
  </si>
  <si>
    <t>DIF Estatal Municipio de Tijuana</t>
  </si>
  <si>
    <t>DIF Estatal Municipio de  Rosarito</t>
  </si>
  <si>
    <t>DIF Estatal municipio de  Tecate</t>
  </si>
  <si>
    <t>DIF Estatal municipio de  Mexicali</t>
  </si>
  <si>
    <t>Dias</t>
  </si>
  <si>
    <t>Costo</t>
  </si>
  <si>
    <t>DIF Mpal. San Felipe</t>
  </si>
  <si>
    <t>Revisó: Mtro. Juan Carlos Chip Quintero                                                                                                                                              Director de  Apoyo a Población en Vulnerabilidad Social</t>
  </si>
  <si>
    <t>Revisó:  Mtro. Juan Carlos Chip Quintero                                                                                                                                                                  Director de  Apoyo a Población en Vulnerabilidad Social</t>
  </si>
  <si>
    <t>Personas de Atención Prioritaria
(Dotación para Menores de 2 a 5 años 11 meses no escolarizados) Albergues</t>
  </si>
  <si>
    <t>Abril - Noviembre del 2023</t>
  </si>
  <si>
    <t>Abril - Diciembre del 2023</t>
  </si>
  <si>
    <t>Platillos Servidos ABRIL 2023</t>
  </si>
  <si>
    <t>Platillos Servidos MAYO 2023</t>
  </si>
  <si>
    <t>Platillos Servidos JUNIO 2023</t>
  </si>
  <si>
    <t>Platillos Servidos SEPTIEMBRE 2023</t>
  </si>
  <si>
    <t>Platillos Servidos OCTUBRE 2023</t>
  </si>
  <si>
    <t>Platillos Servidos NOVIEMBRE 2023</t>
  </si>
  <si>
    <t>Platillos Servidos DICIEMBRE 2023</t>
  </si>
  <si>
    <t>Platillos Servidos</t>
  </si>
  <si>
    <t>Platillos Servidos (Centros Comunitarios)</t>
  </si>
  <si>
    <t>Platillos Servidos JULIO 2023</t>
  </si>
  <si>
    <t>Platillos Servidos AGOSTO 2023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</si>
</sst>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-* #,##0.00\ _P_t_s_-;\-* #,##0.00\ _P_t_s_-;_-* &quot;-&quot;??\ _P_t_s_-;_-@_-"/>
    <numFmt numFmtId="167" formatCode="_-* #,##0\ _P_t_s_-;\-* #,##0\ _P_t_s_-;_-* &quot;-&quot;??\ _P_t_s_-;_-@_-"/>
    <numFmt numFmtId="168" formatCode="_-* #,##0.0000_-;\-* #,##0.0000_-;_-* &quot;-&quot;??_-;_-@_-"/>
    <numFmt numFmtId="169" formatCode="_-* #,##0.0_-;\-* #,##0.0_-;_-* &quot;-&quot;??_-;_-@_-"/>
    <numFmt numFmtId="170" formatCode="0.0"/>
    <numFmt numFmtId="171" formatCode="#,##0_ ;\-#,##0\ "/>
    <numFmt numFmtId="172" formatCode="_-* #,##0.000_-;\-* #,##0.000_-;_-* &quot;-&quot;??_-;_-@_-"/>
    <numFmt numFmtId="173" formatCode="0.000"/>
    <numFmt numFmtId="174" formatCode="0.000000000"/>
    <numFmt numFmtId="175" formatCode="0.00000000"/>
    <numFmt numFmtId="176" formatCode="_-* #,##0.00000_-;\-* #,##0.00000_-;_-* &quot;-&quot;??_-;_-@_-"/>
    <numFmt numFmtId="177" formatCode="_-* #,##0.000000_-;\-* #,##0.000000_-;_-* &quot;-&quot;??_-;_-@_-"/>
    <numFmt numFmtId="178" formatCode="_-* #,##0.0000000_-;\-* #,##0.0000000_-;_-* &quot;-&quot;??_-;_-@_-"/>
    <numFmt numFmtId="179" formatCode="_-* #,##0.00000000_-;\-* #,##0.00000000_-;_-* &quot;-&quot;??_-;_-@_-"/>
    <numFmt numFmtId="180" formatCode="_-* #,##0.000000000_-;\-* #,##0.000000000_-;_-* &quot;-&quot;??_-;_-@_-"/>
    <numFmt numFmtId="181" formatCode="_-* #,##0.000_-;\-* #,##0.000_-;_-* &quot;-&quot;???_-;_-@_-"/>
    <numFmt numFmtId="182" formatCode="0.0%"/>
    <numFmt numFmtId="183" formatCode="0.0000000"/>
    <numFmt numFmtId="184" formatCode="0.000000"/>
    <numFmt numFmtId="185" formatCode="0.00000"/>
    <numFmt numFmtId="186" formatCode="0.0000"/>
    <numFmt numFmtId="187" formatCode="[$-80A]dddd\,\ dd&quot; de &quot;mmmm&quot; de &quot;yyyy"/>
    <numFmt numFmtId="188" formatCode="[$-80A]hh:mm:ss\ AM/PM"/>
    <numFmt numFmtId="189" formatCode="#,##0.00_ ;\-#,##0.00\ "/>
    <numFmt numFmtId="190" formatCode="_-* #,##0.0000_-;\-* #,##0.0000_-;_-* &quot;-&quot;????_-;_-@_-"/>
    <numFmt numFmtId="191" formatCode="_-&quot;$&quot;* #,##0.000_-;\-&quot;$&quot;* #,##0.000_-;_-&quot;$&quot;* &quot;-&quot;??_-;_-@_-"/>
    <numFmt numFmtId="192" formatCode="_-&quot;$&quot;* #,##0.0000_-;\-&quot;$&quot;* #,##0.0000_-;_-&quot;$&quot;* &quot;-&quot;??_-;_-@_-"/>
    <numFmt numFmtId="193" formatCode="_-&quot;$&quot;* #,##0.00000_-;\-&quot;$&quot;* #,##0.00000_-;_-&quot;$&quot;* &quot;-&quot;??_-;_-@_-"/>
    <numFmt numFmtId="194" formatCode="_-&quot;$&quot;* #,##0.000000_-;\-&quot;$&quot;* #,##0.000000_-;_-&quot;$&quot;* &quot;-&quot;??_-;_-@_-"/>
    <numFmt numFmtId="195" formatCode="_-* #,##0.00000_-;\-* #,##0.00000_-;_-* &quot;-&quot;?????_-;_-@_-"/>
    <numFmt numFmtId="196" formatCode="0.000000%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Century Gothic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8"/>
      <name val="Century Gothic"/>
      <family val="2"/>
    </font>
    <font>
      <b/>
      <sz val="12"/>
      <color indexed="9"/>
      <name val="Century Gothic"/>
      <family val="2"/>
    </font>
    <font>
      <b/>
      <sz val="14"/>
      <color indexed="8"/>
      <name val="Century Gothic"/>
      <family val="2"/>
    </font>
    <font>
      <sz val="16"/>
      <color indexed="8"/>
      <name val="Century Gothic"/>
      <family val="2"/>
    </font>
    <font>
      <b/>
      <sz val="22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0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6"/>
      <color theme="1"/>
      <name val="Century Gothic"/>
      <family val="2"/>
    </font>
    <font>
      <b/>
      <sz val="22"/>
      <color theme="1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32" borderId="5" applyNumberFormat="0" applyFon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299">
    <xf numFmtId="0" fontId="0" fillId="0" borderId="0" xfId="0" applyAlignment="1">
      <alignment/>
    </xf>
    <xf numFmtId="0" fontId="64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164" fontId="3" fillId="0" borderId="11" xfId="49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ill="1" applyBorder="1" applyAlignment="1">
      <alignment/>
    </xf>
    <xf numFmtId="164" fontId="0" fillId="0" borderId="11" xfId="49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3" fontId="0" fillId="0" borderId="0" xfId="49" applyFont="1" applyAlignment="1">
      <alignment/>
    </xf>
    <xf numFmtId="0" fontId="0" fillId="0" borderId="0" xfId="0" applyFill="1" applyAlignment="1">
      <alignment/>
    </xf>
    <xf numFmtId="43" fontId="0" fillId="0" borderId="0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0" fontId="0" fillId="0" borderId="11" xfId="61" applyFont="1" applyFill="1" applyBorder="1" applyAlignment="1">
      <alignment horizontal="center"/>
      <protection/>
    </xf>
    <xf numFmtId="0" fontId="0" fillId="0" borderId="11" xfId="61" applyFont="1" applyFill="1" applyBorder="1" applyAlignment="1">
      <alignment wrapText="1"/>
      <protection/>
    </xf>
    <xf numFmtId="0" fontId="0" fillId="0" borderId="11" xfId="61" applyFont="1" applyBorder="1" applyAlignment="1">
      <alignment horizontal="center"/>
      <protection/>
    </xf>
    <xf numFmtId="0" fontId="0" fillId="0" borderId="11" xfId="0" applyFill="1" applyBorder="1" applyAlignment="1">
      <alignment/>
    </xf>
    <xf numFmtId="164" fontId="6" fillId="0" borderId="11" xfId="53" applyNumberFormat="1" applyFont="1" applyFill="1" applyBorder="1" applyAlignment="1">
      <alignment horizontal="center"/>
    </xf>
    <xf numFmtId="0" fontId="0" fillId="0" borderId="11" xfId="61" applyFont="1" applyFill="1" applyBorder="1">
      <alignment/>
      <protection/>
    </xf>
    <xf numFmtId="0" fontId="0" fillId="0" borderId="11" xfId="61" applyFont="1" applyFill="1" applyBorder="1" applyAlignment="1">
      <alignment wrapText="1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vertical="center" wrapText="1"/>
    </xf>
    <xf numFmtId="164" fontId="0" fillId="0" borderId="11" xfId="49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49" applyFon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0" xfId="49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justify" vertical="top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 horizontal="center"/>
    </xf>
    <xf numFmtId="164" fontId="0" fillId="0" borderId="11" xfId="49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43" fontId="0" fillId="0" borderId="0" xfId="0" applyNumberFormat="1" applyFill="1" applyAlignment="1">
      <alignment/>
    </xf>
    <xf numFmtId="164" fontId="0" fillId="0" borderId="11" xfId="49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3" fillId="0" borderId="11" xfId="54" applyNumberFormat="1" applyFont="1" applyBorder="1" applyAlignment="1">
      <alignment vertical="center" wrapText="1"/>
    </xf>
    <xf numFmtId="164" fontId="0" fillId="0" borderId="11" xfId="54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34" borderId="11" xfId="61" applyFont="1" applyFill="1" applyBorder="1" applyAlignment="1">
      <alignment horizontal="center"/>
      <protection/>
    </xf>
    <xf numFmtId="164" fontId="0" fillId="0" borderId="11" xfId="53" applyNumberFormat="1" applyFont="1" applyFill="1" applyBorder="1" applyAlignment="1">
      <alignment horizontal="center"/>
    </xf>
    <xf numFmtId="0" fontId="0" fillId="0" borderId="0" xfId="61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33" borderId="19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64" fontId="0" fillId="0" borderId="20" xfId="49" applyNumberFormat="1" applyFont="1" applyFill="1" applyBorder="1" applyAlignment="1">
      <alignment/>
    </xf>
    <xf numFmtId="164" fontId="0" fillId="0" borderId="19" xfId="49" applyNumberFormat="1" applyFont="1" applyFill="1" applyBorder="1" applyAlignment="1">
      <alignment/>
    </xf>
    <xf numFmtId="164" fontId="0" fillId="0" borderId="13" xfId="49" applyNumberFormat="1" applyFont="1" applyFill="1" applyBorder="1" applyAlignment="1">
      <alignment/>
    </xf>
    <xf numFmtId="0" fontId="0" fillId="0" borderId="11" xfId="0" applyBorder="1" applyAlignment="1">
      <alignment/>
    </xf>
    <xf numFmtId="164" fontId="0" fillId="0" borderId="11" xfId="49" applyNumberFormat="1" applyFont="1" applyBorder="1" applyAlignment="1">
      <alignment/>
    </xf>
    <xf numFmtId="3" fontId="3" fillId="33" borderId="21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wrapText="1"/>
    </xf>
    <xf numFmtId="164" fontId="0" fillId="0" borderId="20" xfId="54" applyNumberFormat="1" applyFont="1" applyFill="1" applyBorder="1" applyAlignment="1">
      <alignment/>
    </xf>
    <xf numFmtId="164" fontId="0" fillId="0" borderId="19" xfId="54" applyNumberFormat="1" applyFont="1" applyFill="1" applyBorder="1" applyAlignment="1">
      <alignment/>
    </xf>
    <xf numFmtId="164" fontId="0" fillId="0" borderId="13" xfId="54" applyNumberFormat="1" applyFont="1" applyFill="1" applyBorder="1" applyAlignment="1">
      <alignment/>
    </xf>
    <xf numFmtId="164" fontId="0" fillId="0" borderId="11" xfId="54" applyNumberFormat="1" applyFont="1" applyFill="1" applyBorder="1" applyAlignment="1">
      <alignment horizontal="center"/>
    </xf>
    <xf numFmtId="164" fontId="0" fillId="0" borderId="11" xfId="54" applyNumberFormat="1" applyFont="1" applyFill="1" applyBorder="1" applyAlignment="1">
      <alignment vertical="center" wrapText="1"/>
    </xf>
    <xf numFmtId="164" fontId="0" fillId="0" borderId="11" xfId="54" applyNumberFormat="1" applyFont="1" applyBorder="1" applyAlignment="1">
      <alignment/>
    </xf>
    <xf numFmtId="0" fontId="66" fillId="0" borderId="11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43" fontId="0" fillId="0" borderId="11" xfId="54" applyFont="1" applyBorder="1" applyAlignment="1">
      <alignment/>
    </xf>
    <xf numFmtId="43" fontId="0" fillId="34" borderId="11" xfId="54" applyFont="1" applyFill="1" applyBorder="1" applyAlignment="1">
      <alignment/>
    </xf>
    <xf numFmtId="164" fontId="0" fillId="0" borderId="11" xfId="54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wrapText="1"/>
      <protection/>
    </xf>
    <xf numFmtId="0" fontId="0" fillId="0" borderId="0" xfId="0" applyFill="1" applyBorder="1" applyAlignment="1">
      <alignment vertical="center" wrapText="1"/>
    </xf>
    <xf numFmtId="43" fontId="6" fillId="0" borderId="0" xfId="53" applyNumberFormat="1" applyFont="1" applyFill="1" applyBorder="1" applyAlignment="1">
      <alignment horizontal="center"/>
    </xf>
    <xf numFmtId="0" fontId="64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3" fontId="7" fillId="33" borderId="11" xfId="0" applyNumberFormat="1" applyFont="1" applyFill="1" applyBorder="1" applyAlignment="1">
      <alignment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4" fontId="0" fillId="0" borderId="0" xfId="49" applyNumberFormat="1" applyFont="1" applyAlignment="1">
      <alignment/>
    </xf>
    <xf numFmtId="164" fontId="0" fillId="0" borderId="11" xfId="49" applyNumberFormat="1" applyFont="1" applyBorder="1" applyAlignment="1">
      <alignment horizontal="center"/>
    </xf>
    <xf numFmtId="164" fontId="0" fillId="34" borderId="11" xfId="49" applyNumberFormat="1" applyFont="1" applyFill="1" applyBorder="1" applyAlignment="1">
      <alignment/>
    </xf>
    <xf numFmtId="164" fontId="0" fillId="34" borderId="11" xfId="49" applyNumberFormat="1" applyFont="1" applyFill="1" applyBorder="1" applyAlignment="1">
      <alignment horizontal="center"/>
    </xf>
    <xf numFmtId="164" fontId="0" fillId="35" borderId="11" xfId="49" applyNumberFormat="1" applyFont="1" applyFill="1" applyBorder="1" applyAlignment="1">
      <alignment/>
    </xf>
    <xf numFmtId="0" fontId="3" fillId="0" borderId="11" xfId="0" applyFont="1" applyBorder="1" applyAlignment="1">
      <alignment horizontal="right"/>
    </xf>
    <xf numFmtId="164" fontId="3" fillId="0" borderId="11" xfId="49" applyNumberFormat="1" applyFont="1" applyBorder="1" applyAlignment="1">
      <alignment horizontal="center"/>
    </xf>
    <xf numFmtId="164" fontId="0" fillId="0" borderId="0" xfId="49" applyNumberFormat="1" applyFont="1" applyAlignment="1">
      <alignment horizontal="center"/>
    </xf>
    <xf numFmtId="164" fontId="3" fillId="0" borderId="11" xfId="49" applyNumberFormat="1" applyFont="1" applyBorder="1" applyAlignment="1">
      <alignment/>
    </xf>
    <xf numFmtId="164" fontId="4" fillId="0" borderId="11" xfId="49" applyNumberFormat="1" applyFont="1" applyBorder="1" applyAlignment="1">
      <alignment/>
    </xf>
    <xf numFmtId="164" fontId="68" fillId="0" borderId="11" xfId="49" applyNumberFormat="1" applyFont="1" applyBorder="1" applyAlignment="1">
      <alignment/>
    </xf>
    <xf numFmtId="43" fontId="0" fillId="0" borderId="17" xfId="0" applyNumberFormat="1" applyBorder="1" applyAlignment="1">
      <alignment/>
    </xf>
    <xf numFmtId="43" fontId="0" fillId="0" borderId="17" xfId="49" applyFont="1" applyBorder="1" applyAlignment="1">
      <alignment/>
    </xf>
    <xf numFmtId="43" fontId="8" fillId="0" borderId="0" xfId="0" applyNumberFormat="1" applyFont="1" applyAlignment="1">
      <alignment/>
    </xf>
    <xf numFmtId="164" fontId="69" fillId="0" borderId="0" xfId="49" applyNumberFormat="1" applyFont="1" applyAlignment="1">
      <alignment/>
    </xf>
    <xf numFmtId="0" fontId="69" fillId="0" borderId="0" xfId="0" applyFont="1" applyAlignment="1">
      <alignment/>
    </xf>
    <xf numFmtId="164" fontId="69" fillId="0" borderId="0" xfId="0" applyNumberFormat="1" applyFont="1" applyAlignment="1">
      <alignment/>
    </xf>
    <xf numFmtId="164" fontId="0" fillId="0" borderId="11" xfId="49" applyNumberFormat="1" applyFont="1" applyFill="1" applyBorder="1" applyAlignment="1">
      <alignment/>
    </xf>
    <xf numFmtId="164" fontId="0" fillId="0" borderId="11" xfId="49" applyNumberFormat="1" applyFont="1" applyFill="1" applyBorder="1" applyAlignment="1">
      <alignment/>
    </xf>
    <xf numFmtId="0" fontId="9" fillId="0" borderId="0" xfId="0" applyFont="1" applyAlignment="1">
      <alignment/>
    </xf>
    <xf numFmtId="0" fontId="70" fillId="0" borderId="10" xfId="0" applyFont="1" applyBorder="1" applyAlignment="1">
      <alignment horizontal="center" wrapText="1"/>
    </xf>
    <xf numFmtId="0" fontId="71" fillId="0" borderId="10" xfId="0" applyFont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 vertical="center"/>
    </xf>
    <xf numFmtId="164" fontId="72" fillId="0" borderId="0" xfId="49" applyNumberFormat="1" applyFont="1" applyFill="1" applyBorder="1" applyAlignment="1">
      <alignment horizontal="left" vertical="center"/>
    </xf>
    <xf numFmtId="164" fontId="10" fillId="0" borderId="11" xfId="49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73" fillId="0" borderId="10" xfId="0" applyFont="1" applyBorder="1" applyAlignment="1">
      <alignment horizontal="center" vertical="center" wrapText="1"/>
    </xf>
    <xf numFmtId="164" fontId="11" fillId="0" borderId="11" xfId="49" applyNumberFormat="1" applyFont="1" applyBorder="1" applyAlignment="1">
      <alignment vertical="center" wrapText="1"/>
    </xf>
    <xf numFmtId="164" fontId="11" fillId="0" borderId="11" xfId="49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/>
    </xf>
    <xf numFmtId="3" fontId="11" fillId="37" borderId="11" xfId="0" applyNumberFormat="1" applyFont="1" applyFill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74" fillId="0" borderId="11" xfId="0" applyFont="1" applyBorder="1" applyAlignment="1">
      <alignment horizontal="left" vertical="center" wrapText="1"/>
    </xf>
    <xf numFmtId="0" fontId="75" fillId="0" borderId="22" xfId="0" applyFont="1" applyBorder="1" applyAlignment="1">
      <alignment horizontal="center" wrapText="1"/>
    </xf>
    <xf numFmtId="0" fontId="75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75" fillId="0" borderId="23" xfId="0" applyFont="1" applyBorder="1" applyAlignment="1">
      <alignment horizontal="center" wrapText="1"/>
    </xf>
    <xf numFmtId="0" fontId="75" fillId="0" borderId="17" xfId="0" applyFont="1" applyBorder="1" applyAlignment="1">
      <alignment horizontal="center" wrapText="1"/>
    </xf>
    <xf numFmtId="166" fontId="11" fillId="0" borderId="11" xfId="49" applyNumberFormat="1" applyFont="1" applyFill="1" applyBorder="1" applyAlignment="1">
      <alignment horizontal="center" vertical="center" wrapText="1"/>
    </xf>
    <xf numFmtId="164" fontId="11" fillId="0" borderId="11" xfId="49" applyNumberFormat="1" applyFont="1" applyFill="1" applyBorder="1" applyAlignment="1">
      <alignment vertical="center"/>
    </xf>
    <xf numFmtId="164" fontId="11" fillId="0" borderId="1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left" vertical="center" wrapText="1"/>
    </xf>
    <xf numFmtId="166" fontId="11" fillId="0" borderId="0" xfId="49" applyNumberFormat="1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164" fontId="11" fillId="0" borderId="0" xfId="49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7" fontId="11" fillId="0" borderId="19" xfId="0" applyNumberFormat="1" applyFont="1" applyBorder="1" applyAlignment="1">
      <alignment horizontal="center" vertical="center" wrapText="1"/>
    </xf>
    <xf numFmtId="164" fontId="11" fillId="0" borderId="15" xfId="49" applyNumberFormat="1" applyFont="1" applyFill="1" applyBorder="1" applyAlignment="1">
      <alignment vertical="center"/>
    </xf>
    <xf numFmtId="164" fontId="11" fillId="0" borderId="15" xfId="0" applyNumberFormat="1" applyFont="1" applyFill="1" applyBorder="1" applyAlignment="1">
      <alignment vertical="center"/>
    </xf>
    <xf numFmtId="44" fontId="9" fillId="0" borderId="0" xfId="0" applyNumberFormat="1" applyFont="1" applyAlignment="1">
      <alignment/>
    </xf>
    <xf numFmtId="0" fontId="74" fillId="0" borderId="11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1" fillId="38" borderId="11" xfId="49" applyNumberFormat="1" applyFont="1" applyFill="1" applyBorder="1" applyAlignment="1">
      <alignment vertical="center"/>
    </xf>
    <xf numFmtId="164" fontId="11" fillId="38" borderId="11" xfId="0" applyNumberFormat="1" applyFont="1" applyFill="1" applyBorder="1" applyAlignment="1">
      <alignment vertical="center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4" fillId="0" borderId="23" xfId="0" applyFont="1" applyBorder="1" applyAlignment="1">
      <alignment horizontal="center" wrapText="1"/>
    </xf>
    <xf numFmtId="0" fontId="64" fillId="0" borderId="17" xfId="0" applyFont="1" applyBorder="1" applyAlignment="1">
      <alignment horizontal="center" wrapText="1"/>
    </xf>
    <xf numFmtId="0" fontId="65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17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right" vertical="center" wrapText="1"/>
    </xf>
    <xf numFmtId="0" fontId="66" fillId="0" borderId="19" xfId="0" applyFont="1" applyBorder="1" applyAlignment="1">
      <alignment horizontal="right" vertical="center" wrapText="1"/>
    </xf>
    <xf numFmtId="0" fontId="66" fillId="0" borderId="13" xfId="0" applyFont="1" applyBorder="1" applyAlignment="1">
      <alignment horizontal="right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71" fillId="0" borderId="20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left" vertical="center" wrapText="1"/>
    </xf>
    <xf numFmtId="0" fontId="71" fillId="0" borderId="13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right" vertical="center" wrapText="1"/>
    </xf>
    <xf numFmtId="0" fontId="71" fillId="0" borderId="13" xfId="0" applyFont="1" applyBorder="1" applyAlignment="1">
      <alignment horizontal="right" vertical="center" wrapText="1"/>
    </xf>
    <xf numFmtId="0" fontId="11" fillId="33" borderId="21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/>
    </xf>
    <xf numFmtId="0" fontId="11" fillId="0" borderId="13" xfId="0" applyFont="1" applyFill="1" applyBorder="1" applyAlignment="1">
      <alignment horizontal="left" vertical="top"/>
    </xf>
    <xf numFmtId="0" fontId="11" fillId="0" borderId="19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33" borderId="2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17" fontId="11" fillId="0" borderId="20" xfId="0" applyNumberFormat="1" applyFont="1" applyBorder="1" applyAlignment="1">
      <alignment horizontal="center" vertical="center" wrapText="1"/>
    </xf>
    <xf numFmtId="17" fontId="11" fillId="0" borderId="13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74" fillId="0" borderId="21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right" vertical="center" wrapText="1"/>
    </xf>
    <xf numFmtId="0" fontId="74" fillId="0" borderId="19" xfId="0" applyFont="1" applyBorder="1" applyAlignment="1">
      <alignment horizontal="right" vertical="center" wrapText="1"/>
    </xf>
    <xf numFmtId="0" fontId="74" fillId="0" borderId="13" xfId="0" applyFont="1" applyBorder="1" applyAlignment="1">
      <alignment horizontal="right" vertical="center" wrapText="1"/>
    </xf>
    <xf numFmtId="164" fontId="11" fillId="0" borderId="10" xfId="49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center" vertical="center"/>
    </xf>
    <xf numFmtId="0" fontId="74" fillId="0" borderId="15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wrapText="1"/>
    </xf>
    <xf numFmtId="0" fontId="64" fillId="0" borderId="16" xfId="0" applyFont="1" applyBorder="1" applyAlignment="1">
      <alignment horizontal="center" wrapText="1"/>
    </xf>
    <xf numFmtId="0" fontId="64" fillId="0" borderId="18" xfId="0" applyFont="1" applyBorder="1" applyAlignment="1">
      <alignment horizont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Millares 6" xfId="55"/>
    <cellStyle name="Millares 7" xfId="56"/>
    <cellStyle name="Currency" xfId="57"/>
    <cellStyle name="Currency [0]" xfId="58"/>
    <cellStyle name="Moneda 2" xfId="59"/>
    <cellStyle name="Neutral" xfId="60"/>
    <cellStyle name="Normal 2" xfId="61"/>
    <cellStyle name="Normal 3" xfId="62"/>
    <cellStyle name="Normal 3 2" xfId="63"/>
    <cellStyle name="Notas" xfId="64"/>
    <cellStyle name="Percent" xfId="65"/>
    <cellStyle name="Porcentual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933450</xdr:colOff>
      <xdr:row>1</xdr:row>
      <xdr:rowOff>361950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933450</xdr:colOff>
      <xdr:row>34</xdr:row>
      <xdr:rowOff>361950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933450</xdr:colOff>
      <xdr:row>67</xdr:row>
      <xdr:rowOff>361950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1</xdr:col>
      <xdr:colOff>933450</xdr:colOff>
      <xdr:row>102</xdr:row>
      <xdr:rowOff>361950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1</xdr:col>
      <xdr:colOff>933450</xdr:colOff>
      <xdr:row>135</xdr:row>
      <xdr:rowOff>361950</xdr:rowOff>
    </xdr:to>
    <xdr:pic>
      <xdr:nvPicPr>
        <xdr:cNvPr id="5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16750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1</xdr:col>
      <xdr:colOff>933450</xdr:colOff>
      <xdr:row>168</xdr:row>
      <xdr:rowOff>361950</xdr:rowOff>
    </xdr:to>
    <xdr:pic>
      <xdr:nvPicPr>
        <xdr:cNvPr id="6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13150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200</xdr:row>
      <xdr:rowOff>0</xdr:rowOff>
    </xdr:from>
    <xdr:to>
      <xdr:col>1</xdr:col>
      <xdr:colOff>933450</xdr:colOff>
      <xdr:row>201</xdr:row>
      <xdr:rowOff>361950</xdr:rowOff>
    </xdr:to>
    <xdr:pic>
      <xdr:nvPicPr>
        <xdr:cNvPr id="7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309550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933450</xdr:colOff>
      <xdr:row>234</xdr:row>
      <xdr:rowOff>361950</xdr:rowOff>
    </xdr:to>
    <xdr:pic>
      <xdr:nvPicPr>
        <xdr:cNvPr id="8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05950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266</xdr:row>
      <xdr:rowOff>0</xdr:rowOff>
    </xdr:from>
    <xdr:to>
      <xdr:col>1</xdr:col>
      <xdr:colOff>933450</xdr:colOff>
      <xdr:row>267</xdr:row>
      <xdr:rowOff>361950</xdr:rowOff>
    </xdr:to>
    <xdr:pic>
      <xdr:nvPicPr>
        <xdr:cNvPr id="9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02350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299</xdr:row>
      <xdr:rowOff>0</xdr:rowOff>
    </xdr:from>
    <xdr:to>
      <xdr:col>1</xdr:col>
      <xdr:colOff>933450</xdr:colOff>
      <xdr:row>300</xdr:row>
      <xdr:rowOff>361950</xdr:rowOff>
    </xdr:to>
    <xdr:pic>
      <xdr:nvPicPr>
        <xdr:cNvPr id="10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98750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647700</xdr:colOff>
      <xdr:row>1</xdr:row>
      <xdr:rowOff>447675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647700</xdr:colOff>
      <xdr:row>22</xdr:row>
      <xdr:rowOff>447675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8655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647700</xdr:colOff>
      <xdr:row>1</xdr:row>
      <xdr:rowOff>447675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647700</xdr:colOff>
      <xdr:row>22</xdr:row>
      <xdr:rowOff>447675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57975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647700</xdr:colOff>
      <xdr:row>1</xdr:row>
      <xdr:rowOff>447675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647700</xdr:colOff>
      <xdr:row>22</xdr:row>
      <xdr:rowOff>447675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647700</xdr:colOff>
      <xdr:row>1</xdr:row>
      <xdr:rowOff>447675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647700</xdr:colOff>
      <xdr:row>22</xdr:row>
      <xdr:rowOff>447675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00875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647700</xdr:colOff>
      <xdr:row>1</xdr:row>
      <xdr:rowOff>447675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647700</xdr:colOff>
      <xdr:row>22</xdr:row>
      <xdr:rowOff>447675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00875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1</xdr:col>
      <xdr:colOff>647700</xdr:colOff>
      <xdr:row>54</xdr:row>
      <xdr:rowOff>447675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8290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647700</xdr:colOff>
      <xdr:row>22</xdr:row>
      <xdr:rowOff>447675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5795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723900</xdr:colOff>
      <xdr:row>1</xdr:row>
      <xdr:rowOff>447675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647700</xdr:colOff>
      <xdr:row>1</xdr:row>
      <xdr:rowOff>447675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647700</xdr:colOff>
      <xdr:row>22</xdr:row>
      <xdr:rowOff>447675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647700</xdr:colOff>
      <xdr:row>54</xdr:row>
      <xdr:rowOff>447675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7335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57150</xdr:rowOff>
    </xdr:from>
    <xdr:to>
      <xdr:col>1</xdr:col>
      <xdr:colOff>2247900</xdr:colOff>
      <xdr:row>1</xdr:row>
      <xdr:rowOff>714375</xdr:rowOff>
    </xdr:to>
    <xdr:pic>
      <xdr:nvPicPr>
        <xdr:cNvPr id="1" name="Imagen 2" descr="logo dif corazon-02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57150</xdr:rowOff>
    </xdr:from>
    <xdr:to>
      <xdr:col>1</xdr:col>
      <xdr:colOff>2247900</xdr:colOff>
      <xdr:row>1</xdr:row>
      <xdr:rowOff>714375</xdr:rowOff>
    </xdr:to>
    <xdr:pic>
      <xdr:nvPicPr>
        <xdr:cNvPr id="1" name="Imagen 2" descr="logo dif corazon-02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57150</xdr:rowOff>
    </xdr:from>
    <xdr:to>
      <xdr:col>1</xdr:col>
      <xdr:colOff>2247900</xdr:colOff>
      <xdr:row>1</xdr:row>
      <xdr:rowOff>714375</xdr:rowOff>
    </xdr:to>
    <xdr:pic>
      <xdr:nvPicPr>
        <xdr:cNvPr id="1" name="Imagen 2" descr="logo dif corazon-02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57150</xdr:rowOff>
    </xdr:from>
    <xdr:to>
      <xdr:col>1</xdr:col>
      <xdr:colOff>2247900</xdr:colOff>
      <xdr:row>1</xdr:row>
      <xdr:rowOff>714375</xdr:rowOff>
    </xdr:to>
    <xdr:pic>
      <xdr:nvPicPr>
        <xdr:cNvPr id="1" name="Imagen 2" descr="logo dif corazon-02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57150</xdr:rowOff>
    </xdr:from>
    <xdr:to>
      <xdr:col>1</xdr:col>
      <xdr:colOff>2247900</xdr:colOff>
      <xdr:row>1</xdr:row>
      <xdr:rowOff>714375</xdr:rowOff>
    </xdr:to>
    <xdr:pic>
      <xdr:nvPicPr>
        <xdr:cNvPr id="1" name="Imagen 2" descr="logo dif corazon-02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57150</xdr:rowOff>
    </xdr:from>
    <xdr:to>
      <xdr:col>1</xdr:col>
      <xdr:colOff>2247900</xdr:colOff>
      <xdr:row>1</xdr:row>
      <xdr:rowOff>714375</xdr:rowOff>
    </xdr:to>
    <xdr:pic>
      <xdr:nvPicPr>
        <xdr:cNvPr id="1" name="Imagen 2" descr="logo dif corazon-02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57150</xdr:rowOff>
    </xdr:from>
    <xdr:to>
      <xdr:col>1</xdr:col>
      <xdr:colOff>2247900</xdr:colOff>
      <xdr:row>1</xdr:row>
      <xdr:rowOff>714375</xdr:rowOff>
    </xdr:to>
    <xdr:pic>
      <xdr:nvPicPr>
        <xdr:cNvPr id="1" name="Imagen 2" descr="logo dif corazon-02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</xdr:col>
      <xdr:colOff>647700</xdr:colOff>
      <xdr:row>22</xdr:row>
      <xdr:rowOff>447675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3275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647700</xdr:colOff>
      <xdr:row>1</xdr:row>
      <xdr:rowOff>447675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72"/>
  <sheetViews>
    <sheetView zoomScalePageLayoutView="0" workbookViewId="0" topLeftCell="A19">
      <selection activeCell="L26" sqref="L26"/>
    </sheetView>
  </sheetViews>
  <sheetFormatPr defaultColWidth="11.421875" defaultRowHeight="12.75"/>
  <cols>
    <col min="1" max="1" width="13.140625" style="0" customWidth="1"/>
    <col min="2" max="3" width="13.8515625" style="0" bestFit="1" customWidth="1"/>
    <col min="4" max="4" width="13.00390625" style="0" customWidth="1"/>
    <col min="5" max="5" width="12.8515625" style="0" bestFit="1" customWidth="1"/>
  </cols>
  <sheetData>
    <row r="4" spans="1:12" ht="12.75">
      <c r="A4" s="193" t="s">
        <v>110</v>
      </c>
      <c r="B4" s="190" t="s">
        <v>113</v>
      </c>
      <c r="C4" s="191"/>
      <c r="D4" s="191"/>
      <c r="E4" s="191"/>
      <c r="F4" s="191"/>
      <c r="G4" s="191"/>
      <c r="H4" s="191"/>
      <c r="I4" s="191"/>
      <c r="J4" s="191"/>
      <c r="K4" s="191"/>
      <c r="L4" s="192"/>
    </row>
    <row r="5" spans="1:12" ht="51">
      <c r="A5" s="193"/>
      <c r="B5" s="106" t="s">
        <v>20</v>
      </c>
      <c r="C5" s="106" t="s">
        <v>21</v>
      </c>
      <c r="D5" s="106" t="s">
        <v>22</v>
      </c>
      <c r="E5" s="106" t="s">
        <v>23</v>
      </c>
      <c r="F5" s="106" t="s">
        <v>24</v>
      </c>
      <c r="G5" s="106" t="s">
        <v>25</v>
      </c>
      <c r="H5" s="106" t="s">
        <v>26</v>
      </c>
      <c r="I5" s="106" t="s">
        <v>27</v>
      </c>
      <c r="J5" s="106" t="s">
        <v>109</v>
      </c>
      <c r="K5" s="106" t="s">
        <v>28</v>
      </c>
      <c r="L5" s="106" t="s">
        <v>29</v>
      </c>
    </row>
    <row r="6" spans="1:13" ht="15.75" customHeight="1" hidden="1">
      <c r="A6" s="104">
        <v>2017</v>
      </c>
      <c r="B6" s="80">
        <v>68000</v>
      </c>
      <c r="C6" s="80">
        <v>20000</v>
      </c>
      <c r="D6" s="80">
        <v>65000</v>
      </c>
      <c r="E6" s="80">
        <v>117000</v>
      </c>
      <c r="F6" s="80">
        <v>50000</v>
      </c>
      <c r="G6" s="80">
        <v>17000</v>
      </c>
      <c r="H6" s="80">
        <v>25000</v>
      </c>
      <c r="I6" s="80">
        <v>269000</v>
      </c>
      <c r="J6" s="109" t="s">
        <v>111</v>
      </c>
      <c r="K6" s="80">
        <v>258040</v>
      </c>
      <c r="L6" s="80">
        <v>225000</v>
      </c>
      <c r="M6" s="31">
        <f>SUM(B6:L6)</f>
        <v>1114040</v>
      </c>
    </row>
    <row r="7" spans="1:13" ht="15.75" customHeight="1">
      <c r="A7" s="104">
        <v>2018</v>
      </c>
      <c r="B7" s="112">
        <v>68000</v>
      </c>
      <c r="C7" s="112">
        <v>20000</v>
      </c>
      <c r="D7" s="112">
        <v>65000</v>
      </c>
      <c r="E7" s="112">
        <v>117000</v>
      </c>
      <c r="F7" s="112">
        <v>50000</v>
      </c>
      <c r="G7" s="112">
        <v>17000</v>
      </c>
      <c r="H7" s="112">
        <v>25000</v>
      </c>
      <c r="I7" s="110">
        <v>172000</v>
      </c>
      <c r="J7" s="110">
        <f>+J9+J10</f>
        <v>137000</v>
      </c>
      <c r="K7" s="125">
        <v>218040</v>
      </c>
      <c r="L7" s="112">
        <v>225000</v>
      </c>
      <c r="M7" s="31">
        <f>SUM(B7:L7)</f>
        <v>1114040</v>
      </c>
    </row>
    <row r="8" spans="1:15" ht="15.75">
      <c r="A8" s="113" t="s">
        <v>114</v>
      </c>
      <c r="B8" s="80">
        <v>68000</v>
      </c>
      <c r="C8" s="80">
        <v>20000</v>
      </c>
      <c r="D8" s="80">
        <v>65000</v>
      </c>
      <c r="E8" s="80">
        <v>117000</v>
      </c>
      <c r="F8" s="80">
        <v>50000</v>
      </c>
      <c r="G8" s="80">
        <v>17000</v>
      </c>
      <c r="H8" s="80">
        <v>25000</v>
      </c>
      <c r="I8" s="80">
        <v>269000</v>
      </c>
      <c r="J8" s="117">
        <v>40000</v>
      </c>
      <c r="K8" s="126">
        <v>218040</v>
      </c>
      <c r="L8" s="80">
        <v>225000</v>
      </c>
      <c r="M8" s="31">
        <f>SUM(B8:L8)</f>
        <v>1114040</v>
      </c>
      <c r="O8" s="31">
        <f>+J7+E7</f>
        <v>254000</v>
      </c>
    </row>
    <row r="9" spans="9:10" ht="12.75">
      <c r="I9" s="123"/>
      <c r="J9" s="122">
        <f>+I6-I7</f>
        <v>97000</v>
      </c>
    </row>
    <row r="10" spans="9:10" ht="12.75">
      <c r="I10" s="124"/>
      <c r="J10" s="122">
        <v>40000</v>
      </c>
    </row>
    <row r="12" spans="1:11" ht="12.75">
      <c r="A12" s="194" t="s">
        <v>112</v>
      </c>
      <c r="B12" s="190" t="s">
        <v>113</v>
      </c>
      <c r="C12" s="191"/>
      <c r="D12" s="191"/>
      <c r="E12" s="191"/>
      <c r="F12" s="191"/>
      <c r="G12" s="191"/>
      <c r="H12" s="191"/>
      <c r="I12" s="191"/>
      <c r="J12" s="191"/>
      <c r="K12" s="192"/>
    </row>
    <row r="13" spans="1:14" ht="51">
      <c r="A13" s="195"/>
      <c r="B13" s="107" t="s">
        <v>20</v>
      </c>
      <c r="C13" s="107" t="s">
        <v>22</v>
      </c>
      <c r="D13" s="107" t="s">
        <v>23</v>
      </c>
      <c r="E13" s="107" t="s">
        <v>24</v>
      </c>
      <c r="F13" s="107" t="s">
        <v>25</v>
      </c>
      <c r="G13" s="107" t="s">
        <v>26</v>
      </c>
      <c r="H13" s="107" t="s">
        <v>27</v>
      </c>
      <c r="I13" s="107" t="s">
        <v>108</v>
      </c>
      <c r="J13" s="107" t="s">
        <v>28</v>
      </c>
      <c r="K13" s="107" t="s">
        <v>29</v>
      </c>
      <c r="N13" s="31"/>
    </row>
    <row r="14" spans="1:12" ht="18.75" customHeight="1" hidden="1">
      <c r="A14" s="104">
        <v>2017</v>
      </c>
      <c r="B14" s="80">
        <v>58000</v>
      </c>
      <c r="C14" s="80">
        <v>44000</v>
      </c>
      <c r="D14" s="80">
        <v>6000</v>
      </c>
      <c r="E14" s="80">
        <v>6000</v>
      </c>
      <c r="F14" s="80">
        <v>13360</v>
      </c>
      <c r="G14" s="80">
        <v>25000</v>
      </c>
      <c r="H14" s="80">
        <v>80400</v>
      </c>
      <c r="I14" s="109" t="s">
        <v>111</v>
      </c>
      <c r="J14" s="80">
        <v>20480</v>
      </c>
      <c r="K14" s="80">
        <v>23160</v>
      </c>
      <c r="L14" s="31">
        <f>SUM(B14:K14)</f>
        <v>276400</v>
      </c>
    </row>
    <row r="15" spans="1:12" ht="18.75" customHeight="1">
      <c r="A15" s="63" t="s">
        <v>116</v>
      </c>
      <c r="B15" s="112">
        <v>58000</v>
      </c>
      <c r="C15" s="112">
        <v>44000</v>
      </c>
      <c r="D15" s="112">
        <v>6000</v>
      </c>
      <c r="E15" s="112">
        <v>6000</v>
      </c>
      <c r="F15" s="112">
        <v>13360</v>
      </c>
      <c r="G15" s="112">
        <v>25000</v>
      </c>
      <c r="H15" s="112">
        <v>72400</v>
      </c>
      <c r="I15" s="112">
        <v>8000</v>
      </c>
      <c r="J15" s="112">
        <v>20480</v>
      </c>
      <c r="K15" s="112">
        <v>23160</v>
      </c>
      <c r="L15" s="108">
        <f>SUM(B15:K15)</f>
        <v>276400</v>
      </c>
    </row>
    <row r="16" spans="1:12" ht="12.75">
      <c r="A16" s="113" t="s">
        <v>114</v>
      </c>
      <c r="B16" s="80">
        <v>58000</v>
      </c>
      <c r="C16" s="80">
        <v>44000</v>
      </c>
      <c r="D16" s="80">
        <v>6000</v>
      </c>
      <c r="E16" s="80">
        <v>6000</v>
      </c>
      <c r="F16" s="80">
        <v>13360</v>
      </c>
      <c r="G16" s="80">
        <v>25000</v>
      </c>
      <c r="H16" s="80">
        <v>80400</v>
      </c>
      <c r="I16" s="114" t="s">
        <v>115</v>
      </c>
      <c r="J16" s="80">
        <v>20480</v>
      </c>
      <c r="K16" s="80">
        <v>23160</v>
      </c>
      <c r="L16" s="108">
        <f>SUM(B16:K16)</f>
        <v>276400</v>
      </c>
    </row>
    <row r="18" spans="7:8" ht="12.75">
      <c r="G18" s="103"/>
      <c r="H18" s="115"/>
    </row>
    <row r="19" ht="12.75">
      <c r="I19">
        <f>137+8</f>
        <v>145</v>
      </c>
    </row>
    <row r="22" ht="12.75">
      <c r="B22" s="103" t="s">
        <v>117</v>
      </c>
    </row>
    <row r="25" spans="2:10" ht="12.75">
      <c r="B25" s="190" t="s">
        <v>15</v>
      </c>
      <c r="C25" s="191"/>
      <c r="D25" s="191"/>
      <c r="E25" s="191"/>
      <c r="F25" s="191"/>
      <c r="G25" s="191"/>
      <c r="H25" s="191"/>
      <c r="I25" s="191"/>
      <c r="J25" s="192"/>
    </row>
    <row r="26" spans="1:10" ht="22.5">
      <c r="A26" s="103" t="s">
        <v>120</v>
      </c>
      <c r="B26" s="105" t="s">
        <v>82</v>
      </c>
      <c r="C26" s="105" t="s">
        <v>83</v>
      </c>
      <c r="D26" s="105" t="s">
        <v>84</v>
      </c>
      <c r="E26" s="105" t="s">
        <v>85</v>
      </c>
      <c r="F26" s="105" t="s">
        <v>86</v>
      </c>
      <c r="G26" s="105" t="s">
        <v>78</v>
      </c>
      <c r="H26" s="105" t="s">
        <v>118</v>
      </c>
      <c r="I26" s="105" t="s">
        <v>79</v>
      </c>
      <c r="J26" s="105" t="s">
        <v>80</v>
      </c>
    </row>
    <row r="27" spans="1:11" ht="12.75" hidden="1">
      <c r="A27">
        <v>2017</v>
      </c>
      <c r="B27" s="80">
        <v>1800</v>
      </c>
      <c r="C27" s="80">
        <v>1740</v>
      </c>
      <c r="D27" s="80">
        <v>1400</v>
      </c>
      <c r="E27" s="80">
        <v>800</v>
      </c>
      <c r="F27" s="80">
        <v>1145</v>
      </c>
      <c r="G27" s="80">
        <v>1549</v>
      </c>
      <c r="H27" s="109" t="s">
        <v>111</v>
      </c>
      <c r="I27" s="80">
        <v>2801</v>
      </c>
      <c r="J27" s="80">
        <v>2995</v>
      </c>
      <c r="K27" s="108">
        <f>SUM(B27:J27)</f>
        <v>14230</v>
      </c>
    </row>
    <row r="28" spans="1:11" ht="12.75">
      <c r="A28" s="94" t="s">
        <v>121</v>
      </c>
      <c r="B28" s="80">
        <v>1800</v>
      </c>
      <c r="C28" s="80">
        <v>1740</v>
      </c>
      <c r="D28" s="80">
        <v>1400</v>
      </c>
      <c r="E28" s="80">
        <v>1215</v>
      </c>
      <c r="F28" s="80">
        <v>1278</v>
      </c>
      <c r="G28" s="80">
        <v>935</v>
      </c>
      <c r="H28" s="80">
        <f>2239-1400</f>
        <v>839</v>
      </c>
      <c r="I28" s="80">
        <f>3768-C28</f>
        <v>2028</v>
      </c>
      <c r="J28" s="80">
        <f>4795-B28</f>
        <v>2995</v>
      </c>
      <c r="K28" s="108">
        <f>SUM(B28:J28)</f>
        <v>14230</v>
      </c>
    </row>
    <row r="29" spans="1:11" ht="12.75">
      <c r="A29" s="103" t="s">
        <v>119</v>
      </c>
      <c r="B29" s="80">
        <v>1800</v>
      </c>
      <c r="C29" s="80">
        <v>1740</v>
      </c>
      <c r="D29" s="80">
        <v>1400</v>
      </c>
      <c r="E29" s="80">
        <v>800</v>
      </c>
      <c r="F29" s="80">
        <v>1145</v>
      </c>
      <c r="G29" s="110">
        <v>935</v>
      </c>
      <c r="H29" s="110">
        <v>614</v>
      </c>
      <c r="I29" s="110">
        <v>2801</v>
      </c>
      <c r="J29" s="80">
        <v>2995</v>
      </c>
      <c r="K29" s="108">
        <f>SUM(B29:J29)</f>
        <v>14230</v>
      </c>
    </row>
    <row r="31" spans="5:6" ht="12.75">
      <c r="E31" s="31">
        <f>+E28-E29</f>
        <v>415</v>
      </c>
      <c r="F31" s="31">
        <f>+F29-F28</f>
        <v>-133</v>
      </c>
    </row>
    <row r="32" ht="12.75">
      <c r="I32" s="31"/>
    </row>
    <row r="33" spans="2:10" ht="12.75">
      <c r="B33" s="189" t="s">
        <v>15</v>
      </c>
      <c r="C33" s="189"/>
      <c r="D33" s="189"/>
      <c r="E33" s="189"/>
      <c r="F33" s="189"/>
      <c r="G33" s="189"/>
      <c r="H33" s="189"/>
      <c r="I33" s="189"/>
      <c r="J33" s="189"/>
    </row>
    <row r="34" spans="1:10" ht="22.5">
      <c r="A34" s="103" t="s">
        <v>122</v>
      </c>
      <c r="B34" s="105" t="s">
        <v>82</v>
      </c>
      <c r="C34" s="105" t="s">
        <v>83</v>
      </c>
      <c r="D34" s="105" t="s">
        <v>84</v>
      </c>
      <c r="E34" s="105" t="s">
        <v>85</v>
      </c>
      <c r="F34" s="105" t="s">
        <v>86</v>
      </c>
      <c r="G34" s="105" t="s">
        <v>78</v>
      </c>
      <c r="H34" s="105" t="s">
        <v>118</v>
      </c>
      <c r="I34" s="105" t="s">
        <v>79</v>
      </c>
      <c r="J34" s="105" t="s">
        <v>80</v>
      </c>
    </row>
    <row r="35" spans="1:11" ht="12.75" hidden="1">
      <c r="A35">
        <v>2017</v>
      </c>
      <c r="B35" s="80">
        <v>745</v>
      </c>
      <c r="C35" s="80">
        <v>700</v>
      </c>
      <c r="D35" s="80">
        <v>620</v>
      </c>
      <c r="E35" s="80">
        <v>350</v>
      </c>
      <c r="F35" s="80">
        <v>165</v>
      </c>
      <c r="G35" s="80">
        <v>830</v>
      </c>
      <c r="H35" s="109" t="s">
        <v>111</v>
      </c>
      <c r="I35" s="80">
        <v>857</v>
      </c>
      <c r="J35" s="80">
        <v>1453</v>
      </c>
      <c r="K35" s="108">
        <f>SUM(B35:J35)</f>
        <v>5720</v>
      </c>
    </row>
    <row r="36" spans="1:11" ht="12.75">
      <c r="A36" s="94" t="s">
        <v>121</v>
      </c>
      <c r="B36" s="80">
        <v>745</v>
      </c>
      <c r="C36" s="80">
        <v>700</v>
      </c>
      <c r="D36" s="80">
        <v>620</v>
      </c>
      <c r="E36" s="80">
        <v>350</v>
      </c>
      <c r="F36" s="80">
        <v>375</v>
      </c>
      <c r="G36" s="80">
        <v>830</v>
      </c>
      <c r="H36" s="80">
        <v>113</v>
      </c>
      <c r="I36" s="80">
        <v>534</v>
      </c>
      <c r="J36" s="80">
        <v>1453</v>
      </c>
      <c r="K36" s="108">
        <f>SUM(B36:J36)</f>
        <v>5720</v>
      </c>
    </row>
    <row r="37" spans="1:11" ht="12.75">
      <c r="A37" s="103" t="s">
        <v>119</v>
      </c>
      <c r="B37" s="80">
        <v>745</v>
      </c>
      <c r="C37" s="80">
        <v>700</v>
      </c>
      <c r="D37" s="80">
        <v>620</v>
      </c>
      <c r="E37" s="80">
        <v>350</v>
      </c>
      <c r="F37" s="80">
        <v>165</v>
      </c>
      <c r="G37" s="80">
        <v>830</v>
      </c>
      <c r="H37" s="111" t="s">
        <v>115</v>
      </c>
      <c r="I37" s="110">
        <v>857</v>
      </c>
      <c r="J37" s="80">
        <v>1453</v>
      </c>
      <c r="K37" s="108">
        <f>SUM(B37:J37)</f>
        <v>5720</v>
      </c>
    </row>
    <row r="41" spans="2:10" ht="12.75">
      <c r="B41" s="189" t="s">
        <v>15</v>
      </c>
      <c r="C41" s="189"/>
      <c r="D41" s="189"/>
      <c r="E41" s="189"/>
      <c r="F41" s="189"/>
      <c r="G41" s="189"/>
      <c r="H41" s="189"/>
      <c r="I41" s="189"/>
      <c r="J41" s="189"/>
    </row>
    <row r="42" spans="1:10" ht="22.5">
      <c r="A42" s="103" t="s">
        <v>123</v>
      </c>
      <c r="B42" s="105" t="s">
        <v>82</v>
      </c>
      <c r="C42" s="105" t="s">
        <v>83</v>
      </c>
      <c r="D42" s="105" t="s">
        <v>84</v>
      </c>
      <c r="E42" s="105" t="s">
        <v>85</v>
      </c>
      <c r="F42" s="105" t="s">
        <v>86</v>
      </c>
      <c r="G42" s="105" t="s">
        <v>78</v>
      </c>
      <c r="H42" s="105" t="s">
        <v>118</v>
      </c>
      <c r="I42" s="105" t="s">
        <v>79</v>
      </c>
      <c r="J42" s="105" t="s">
        <v>80</v>
      </c>
    </row>
    <row r="43" spans="1:11" ht="12.75" hidden="1">
      <c r="A43">
        <v>2017</v>
      </c>
      <c r="B43" s="6">
        <v>540</v>
      </c>
      <c r="C43" s="6">
        <v>558</v>
      </c>
      <c r="D43" s="6">
        <v>878</v>
      </c>
      <c r="E43" s="6">
        <v>200</v>
      </c>
      <c r="F43" s="6">
        <v>485</v>
      </c>
      <c r="G43" s="6">
        <v>524</v>
      </c>
      <c r="H43" s="109" t="s">
        <v>111</v>
      </c>
      <c r="I43" s="6">
        <v>1020</v>
      </c>
      <c r="J43" s="6">
        <v>1675</v>
      </c>
      <c r="K43" s="108">
        <f>SUM(B43:J43)</f>
        <v>5880</v>
      </c>
    </row>
    <row r="44" spans="1:11" ht="12.75">
      <c r="A44" s="94" t="s">
        <v>121</v>
      </c>
      <c r="B44" s="6">
        <v>540</v>
      </c>
      <c r="C44" s="6">
        <v>558</v>
      </c>
      <c r="D44" s="6">
        <v>878</v>
      </c>
      <c r="E44" s="118">
        <v>240</v>
      </c>
      <c r="F44" s="118">
        <v>540</v>
      </c>
      <c r="G44" s="80">
        <v>524</v>
      </c>
      <c r="H44" s="118">
        <v>92</v>
      </c>
      <c r="I44" s="118">
        <v>833</v>
      </c>
      <c r="J44" s="80">
        <v>1675</v>
      </c>
      <c r="K44" s="108">
        <f>SUM(B44:J44)</f>
        <v>5880</v>
      </c>
    </row>
    <row r="45" spans="1:11" ht="12.75">
      <c r="A45" s="103" t="s">
        <v>119</v>
      </c>
      <c r="B45" s="6">
        <v>540</v>
      </c>
      <c r="C45" s="6">
        <v>558</v>
      </c>
      <c r="D45" s="6">
        <v>878</v>
      </c>
      <c r="E45" s="80">
        <v>200</v>
      </c>
      <c r="F45" s="80">
        <v>485</v>
      </c>
      <c r="G45" s="80">
        <v>524</v>
      </c>
      <c r="H45" s="111" t="s">
        <v>115</v>
      </c>
      <c r="I45" s="110">
        <v>1020</v>
      </c>
      <c r="J45" s="80">
        <v>1675</v>
      </c>
      <c r="K45" s="108">
        <f>SUM(B45:J45)</f>
        <v>5880</v>
      </c>
    </row>
    <row r="48" ht="12.75">
      <c r="K48" s="31"/>
    </row>
    <row r="49" spans="2:10" ht="12.75">
      <c r="B49" s="189" t="s">
        <v>15</v>
      </c>
      <c r="C49" s="189"/>
      <c r="D49" s="189"/>
      <c r="E49" s="189"/>
      <c r="F49" s="189"/>
      <c r="G49" s="189"/>
      <c r="H49" s="189"/>
      <c r="I49" s="189"/>
      <c r="J49" s="189"/>
    </row>
    <row r="50" spans="1:10" ht="22.5">
      <c r="A50" s="103" t="s">
        <v>124</v>
      </c>
      <c r="B50" s="105" t="s">
        <v>82</v>
      </c>
      <c r="C50" s="105" t="s">
        <v>83</v>
      </c>
      <c r="D50" s="105" t="s">
        <v>84</v>
      </c>
      <c r="E50" s="105" t="s">
        <v>85</v>
      </c>
      <c r="F50" s="105" t="s">
        <v>86</v>
      </c>
      <c r="G50" s="105" t="s">
        <v>78</v>
      </c>
      <c r="H50" s="105" t="s">
        <v>118</v>
      </c>
      <c r="I50" s="105" t="s">
        <v>79</v>
      </c>
      <c r="J50" s="105" t="s">
        <v>80</v>
      </c>
    </row>
    <row r="51" spans="1:11" ht="12.75" hidden="1">
      <c r="A51">
        <v>2017</v>
      </c>
      <c r="B51" s="8">
        <v>165</v>
      </c>
      <c r="C51" s="8">
        <v>150</v>
      </c>
      <c r="D51" s="8">
        <v>150</v>
      </c>
      <c r="E51" s="8">
        <v>80</v>
      </c>
      <c r="F51" s="8">
        <v>85</v>
      </c>
      <c r="G51" s="8">
        <v>60</v>
      </c>
      <c r="H51" s="109" t="s">
        <v>111</v>
      </c>
      <c r="I51" s="8">
        <v>130</v>
      </c>
      <c r="J51" s="8">
        <v>180</v>
      </c>
      <c r="K51" s="108">
        <f>SUM(B51:J51)</f>
        <v>1000</v>
      </c>
    </row>
    <row r="52" spans="1:11" ht="12.75">
      <c r="A52" s="94" t="s">
        <v>121</v>
      </c>
      <c r="B52" s="6">
        <v>165</v>
      </c>
      <c r="C52" s="6">
        <v>150</v>
      </c>
      <c r="D52" s="6">
        <v>150</v>
      </c>
      <c r="E52" s="116">
        <v>80</v>
      </c>
      <c r="F52" s="118">
        <v>101</v>
      </c>
      <c r="G52" s="80">
        <v>60</v>
      </c>
      <c r="H52" s="118">
        <v>11</v>
      </c>
      <c r="I52" s="118">
        <v>103</v>
      </c>
      <c r="J52" s="80">
        <v>180</v>
      </c>
      <c r="K52" s="108">
        <f>SUM(B52:J52)</f>
        <v>1000</v>
      </c>
    </row>
    <row r="53" spans="1:11" ht="12.75">
      <c r="A53" s="103" t="s">
        <v>119</v>
      </c>
      <c r="B53" s="6">
        <v>165</v>
      </c>
      <c r="C53" s="6">
        <v>150</v>
      </c>
      <c r="D53" s="6">
        <v>150</v>
      </c>
      <c r="E53" s="80">
        <v>80</v>
      </c>
      <c r="F53" s="80">
        <v>85</v>
      </c>
      <c r="G53" s="80">
        <v>60</v>
      </c>
      <c r="H53" s="111" t="s">
        <v>115</v>
      </c>
      <c r="I53" s="110">
        <v>130</v>
      </c>
      <c r="J53" s="80">
        <v>180</v>
      </c>
      <c r="K53" s="108">
        <f>SUM(B53:J53)</f>
        <v>1000</v>
      </c>
    </row>
    <row r="59" spans="1:5" ht="12.75">
      <c r="A59" s="103" t="s">
        <v>126</v>
      </c>
      <c r="B59" s="19" t="e">
        <f>+#REF!</f>
        <v>#REF!</v>
      </c>
      <c r="C59" s="19" t="e">
        <f>+#REF!</f>
        <v>#REF!</v>
      </c>
      <c r="D59" s="28" t="e">
        <f>+B59/9</f>
        <v>#REF!</v>
      </c>
      <c r="E59" s="28">
        <v>85139.6</v>
      </c>
    </row>
    <row r="60" spans="1:5" ht="12.75">
      <c r="A60" s="103" t="s">
        <v>120</v>
      </c>
      <c r="B60" s="19" t="e">
        <f>+#REF!</f>
        <v>#REF!</v>
      </c>
      <c r="C60" s="19" t="e">
        <f>+#REF!</f>
        <v>#REF!</v>
      </c>
      <c r="D60" s="28" t="e">
        <f>+B60/9</f>
        <v>#REF!</v>
      </c>
      <c r="E60" s="28">
        <v>2736133.02</v>
      </c>
    </row>
    <row r="61" spans="1:5" ht="12.75">
      <c r="A61" s="103" t="s">
        <v>127</v>
      </c>
      <c r="B61" s="19" t="e">
        <f>+#REF!</f>
        <v>#REF!</v>
      </c>
      <c r="C61" s="19" t="e">
        <f>+#REF!</f>
        <v>#REF!</v>
      </c>
      <c r="D61" s="28" t="e">
        <f>+B61/9</f>
        <v>#REF!</v>
      </c>
      <c r="E61" s="28">
        <v>1434971.82</v>
      </c>
    </row>
    <row r="62" spans="1:5" ht="12.75">
      <c r="A62" s="103" t="s">
        <v>128</v>
      </c>
      <c r="B62" s="19" t="e">
        <f>+#REF!</f>
        <v>#REF!</v>
      </c>
      <c r="C62" s="19" t="e">
        <f>+#REF!</f>
        <v>#REF!</v>
      </c>
      <c r="D62" s="28" t="e">
        <f>+B62/9</f>
        <v>#REF!</v>
      </c>
      <c r="E62" s="28">
        <v>1138069.3</v>
      </c>
    </row>
    <row r="63" spans="1:5" ht="12.75">
      <c r="A63" s="103" t="s">
        <v>129</v>
      </c>
      <c r="B63" s="119" t="e">
        <f>+#REF!</f>
        <v>#REF!</v>
      </c>
      <c r="C63" s="119" t="e">
        <f>+#REF!</f>
        <v>#REF!</v>
      </c>
      <c r="D63" s="120" t="e">
        <f>+B63/9</f>
        <v>#REF!</v>
      </c>
      <c r="E63" s="120">
        <v>249809.2</v>
      </c>
    </row>
    <row r="64" spans="2:5" ht="12.75">
      <c r="B64" s="19" t="e">
        <f>SUM(B59:B63)</f>
        <v>#REF!</v>
      </c>
      <c r="C64" s="19" t="e">
        <f>SUM(C59:C63)</f>
        <v>#REF!</v>
      </c>
      <c r="D64" s="19" t="e">
        <f>SUM(D59:D63)</f>
        <v>#REF!</v>
      </c>
      <c r="E64" s="19">
        <f>SUM(E59:E63)</f>
        <v>5644122.94</v>
      </c>
    </row>
    <row r="65" spans="2:5" ht="12.75">
      <c r="B65" s="28">
        <v>50796620.55</v>
      </c>
      <c r="D65" s="121" t="e">
        <f>+D64*9</f>
        <v>#REF!</v>
      </c>
      <c r="E65" s="19"/>
    </row>
    <row r="66" ht="12.75">
      <c r="B66" s="19" t="e">
        <f>+B64-B65</f>
        <v>#REF!</v>
      </c>
    </row>
    <row r="71" spans="2:4" ht="12.75">
      <c r="B71" s="28">
        <v>11688236.67</v>
      </c>
      <c r="C71" s="28">
        <v>11618165.38</v>
      </c>
      <c r="D71" s="19">
        <f>+B71-C71</f>
        <v>70071.2899999991</v>
      </c>
    </row>
    <row r="72" spans="2:4" ht="12.75">
      <c r="B72" s="28">
        <v>2490637.82</v>
      </c>
      <c r="C72" s="28">
        <v>2420534.95</v>
      </c>
      <c r="D72" s="19">
        <f>+B72-C72</f>
        <v>70102.86999999965</v>
      </c>
    </row>
  </sheetData>
  <sheetProtection/>
  <mergeCells count="8">
    <mergeCell ref="B41:J41"/>
    <mergeCell ref="B49:J49"/>
    <mergeCell ref="B4:L4"/>
    <mergeCell ref="A4:A5"/>
    <mergeCell ref="A12:A13"/>
    <mergeCell ref="B12:K12"/>
    <mergeCell ref="B25:J25"/>
    <mergeCell ref="B33:J33"/>
  </mergeCells>
  <printOptions/>
  <pageMargins left="0.7" right="0.7" top="0.75" bottom="0.75" header="0.3" footer="0.3"/>
  <pageSetup orientation="portrait" paperSize="9" r:id="rId1"/>
  <ignoredErrors>
    <ignoredError sqref="L1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SheetLayoutView="100" zoomScalePageLayoutView="0" workbookViewId="0" topLeftCell="A1">
      <selection activeCell="I48" sqref="I48"/>
    </sheetView>
  </sheetViews>
  <sheetFormatPr defaultColWidth="11.421875" defaultRowHeight="12.75"/>
  <cols>
    <col min="2" max="2" width="25.421875" style="0" customWidth="1"/>
    <col min="7" max="7" width="17.140625" style="0" customWidth="1"/>
    <col min="8" max="8" width="17.421875" style="0" customWidth="1"/>
    <col min="9" max="9" width="15.00390625" style="0" customWidth="1"/>
  </cols>
  <sheetData>
    <row r="1" spans="1:9" ht="39.75" customHeight="1">
      <c r="A1" s="196"/>
      <c r="B1" s="197"/>
      <c r="C1" s="234" t="s">
        <v>0</v>
      </c>
      <c r="D1" s="235"/>
      <c r="E1" s="235"/>
      <c r="F1" s="235"/>
      <c r="G1" s="236"/>
      <c r="H1" s="201" t="s">
        <v>1</v>
      </c>
      <c r="I1" s="201"/>
    </row>
    <row r="2" spans="1:9" ht="39.75" customHeight="1">
      <c r="A2" s="198"/>
      <c r="B2" s="199"/>
      <c r="C2" s="237"/>
      <c r="D2" s="238"/>
      <c r="E2" s="238"/>
      <c r="F2" s="238"/>
      <c r="G2" s="239"/>
      <c r="H2" s="201" t="s">
        <v>99</v>
      </c>
      <c r="I2" s="201"/>
    </row>
    <row r="3" spans="1:9" ht="9" customHeight="1">
      <c r="A3" s="99"/>
      <c r="B3" s="99"/>
      <c r="C3" s="99"/>
      <c r="D3" s="99"/>
      <c r="E3" s="99"/>
      <c r="F3" s="100"/>
      <c r="G3" s="100"/>
      <c r="H3" s="100"/>
      <c r="I3" s="100"/>
    </row>
    <row r="4" spans="1:9" ht="19.5" customHeight="1">
      <c r="A4" s="202" t="s">
        <v>2</v>
      </c>
      <c r="B4" s="202"/>
      <c r="C4" s="202"/>
      <c r="D4" s="202"/>
      <c r="E4" s="202"/>
      <c r="F4" s="202"/>
      <c r="G4" s="202"/>
      <c r="H4" s="202"/>
      <c r="I4" s="202"/>
    </row>
    <row r="5" spans="1:9" ht="9" customHeight="1">
      <c r="A5" s="4"/>
      <c r="B5" s="4"/>
      <c r="C5" s="4"/>
      <c r="D5" s="4"/>
      <c r="E5" s="4"/>
      <c r="F5" s="4"/>
      <c r="G5" s="4"/>
      <c r="H5" s="4"/>
      <c r="I5" s="4"/>
    </row>
    <row r="6" spans="1:9" ht="27.75" customHeight="1">
      <c r="A6" s="295" t="s">
        <v>3</v>
      </c>
      <c r="B6" s="295"/>
      <c r="C6" s="205">
        <v>42339</v>
      </c>
      <c r="D6" s="206"/>
      <c r="E6" s="5"/>
      <c r="F6" s="207" t="s">
        <v>4</v>
      </c>
      <c r="G6" s="207"/>
      <c r="H6" s="6">
        <f>H7*$C9</f>
        <v>34000</v>
      </c>
      <c r="I6" s="6">
        <f>I7*$C9</f>
        <v>10000</v>
      </c>
    </row>
    <row r="7" spans="1:9" ht="21.75" customHeight="1">
      <c r="A7" s="210" t="s">
        <v>5</v>
      </c>
      <c r="B7" s="211"/>
      <c r="C7" s="211"/>
      <c r="D7" s="212"/>
      <c r="E7" s="5"/>
      <c r="F7" s="207" t="s">
        <v>6</v>
      </c>
      <c r="G7" s="207"/>
      <c r="H7" s="6">
        <v>3400</v>
      </c>
      <c r="I7" s="6">
        <v>1000</v>
      </c>
    </row>
    <row r="8" spans="1:9" ht="19.5" customHeight="1">
      <c r="A8" s="213"/>
      <c r="B8" s="214"/>
      <c r="C8" s="214"/>
      <c r="D8" s="215"/>
      <c r="E8" s="5"/>
      <c r="F8" s="207"/>
      <c r="G8" s="207"/>
      <c r="H8" s="8"/>
      <c r="I8" s="8"/>
    </row>
    <row r="9" spans="1:9" ht="19.5" customHeight="1">
      <c r="A9" s="207" t="s">
        <v>8</v>
      </c>
      <c r="B9" s="207"/>
      <c r="C9" s="218">
        <v>10</v>
      </c>
      <c r="D9" s="218"/>
      <c r="E9" s="5"/>
      <c r="F9" s="207"/>
      <c r="G9" s="207"/>
      <c r="H9" s="8"/>
      <c r="I9" s="8"/>
    </row>
    <row r="10" spans="1:9" ht="9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ht="15" customHeight="1">
      <c r="A11" s="225" t="s">
        <v>10</v>
      </c>
      <c r="B11" s="225" t="s">
        <v>11</v>
      </c>
      <c r="C11" s="190" t="s">
        <v>12</v>
      </c>
      <c r="D11" s="191"/>
      <c r="E11" s="192"/>
      <c r="F11" s="208" t="s">
        <v>13</v>
      </c>
      <c r="G11" s="208" t="s">
        <v>14</v>
      </c>
      <c r="H11" s="189" t="s">
        <v>15</v>
      </c>
      <c r="I11" s="189"/>
    </row>
    <row r="12" spans="1:9" ht="25.5" customHeight="1">
      <c r="A12" s="226"/>
      <c r="B12" s="226"/>
      <c r="C12" s="10" t="s">
        <v>17</v>
      </c>
      <c r="D12" s="10" t="s">
        <v>18</v>
      </c>
      <c r="E12" s="10" t="s">
        <v>19</v>
      </c>
      <c r="F12" s="209"/>
      <c r="G12" s="209"/>
      <c r="H12" s="101" t="s">
        <v>20</v>
      </c>
      <c r="I12" s="101" t="s">
        <v>21</v>
      </c>
    </row>
    <row r="13" spans="1:9" ht="38.25">
      <c r="A13" s="12">
        <v>1</v>
      </c>
      <c r="B13" s="13" t="s">
        <v>30</v>
      </c>
      <c r="C13" s="14" t="s">
        <v>31</v>
      </c>
      <c r="D13" s="14">
        <v>250</v>
      </c>
      <c r="E13" s="14" t="s">
        <v>32</v>
      </c>
      <c r="F13" s="15">
        <v>20</v>
      </c>
      <c r="G13" s="16" t="s">
        <v>97</v>
      </c>
      <c r="H13" s="17">
        <v>34000</v>
      </c>
      <c r="I13" s="17">
        <v>10000</v>
      </c>
    </row>
    <row r="14" spans="1:9" ht="37.5" customHeight="1">
      <c r="A14" s="12">
        <f>A13+1</f>
        <v>2</v>
      </c>
      <c r="B14" s="20" t="s">
        <v>33</v>
      </c>
      <c r="C14" s="14" t="s">
        <v>31</v>
      </c>
      <c r="D14" s="14">
        <v>65</v>
      </c>
      <c r="E14" s="14" t="s">
        <v>32</v>
      </c>
      <c r="F14" s="15">
        <v>8</v>
      </c>
      <c r="G14" s="16" t="s">
        <v>97</v>
      </c>
      <c r="H14" s="17">
        <v>13600</v>
      </c>
      <c r="I14" s="17">
        <v>4000</v>
      </c>
    </row>
    <row r="15" spans="1:9" ht="38.25">
      <c r="A15" s="12">
        <v>3</v>
      </c>
      <c r="B15" s="20" t="s">
        <v>34</v>
      </c>
      <c r="C15" s="14" t="s">
        <v>35</v>
      </c>
      <c r="D15" s="14">
        <v>30</v>
      </c>
      <c r="E15" s="14" t="s">
        <v>36</v>
      </c>
      <c r="F15" s="15">
        <v>4</v>
      </c>
      <c r="G15" s="16" t="s">
        <v>97</v>
      </c>
      <c r="H15" s="17">
        <v>6800</v>
      </c>
      <c r="I15" s="17">
        <v>2000</v>
      </c>
    </row>
    <row r="16" spans="1:9" ht="25.5">
      <c r="A16" s="12">
        <f>A15+1</f>
        <v>4</v>
      </c>
      <c r="B16" s="13" t="s">
        <v>37</v>
      </c>
      <c r="C16" s="14" t="s">
        <v>35</v>
      </c>
      <c r="D16" s="14">
        <v>30</v>
      </c>
      <c r="E16" s="14" t="s">
        <v>36</v>
      </c>
      <c r="F16" s="15">
        <v>2</v>
      </c>
      <c r="G16" s="16" t="s">
        <v>97</v>
      </c>
      <c r="H16" s="17">
        <v>3400</v>
      </c>
      <c r="I16" s="17">
        <v>1000</v>
      </c>
    </row>
    <row r="17" spans="1:9" ht="19.5" customHeight="1">
      <c r="A17" s="12">
        <v>5</v>
      </c>
      <c r="B17" s="21" t="s">
        <v>38</v>
      </c>
      <c r="C17" s="14" t="s">
        <v>35</v>
      </c>
      <c r="D17" s="14">
        <v>30</v>
      </c>
      <c r="E17" s="14" t="s">
        <v>36</v>
      </c>
      <c r="F17" s="15">
        <v>4</v>
      </c>
      <c r="G17" s="16" t="s">
        <v>97</v>
      </c>
      <c r="H17" s="17">
        <v>6800</v>
      </c>
      <c r="I17" s="17">
        <v>2000</v>
      </c>
    </row>
    <row r="18" spans="1:9" ht="19.5" customHeight="1">
      <c r="A18" s="12">
        <f>A17+1</f>
        <v>6</v>
      </c>
      <c r="B18" s="20" t="s">
        <v>39</v>
      </c>
      <c r="C18" s="50" t="s">
        <v>35</v>
      </c>
      <c r="D18" s="50">
        <v>25</v>
      </c>
      <c r="E18" s="50" t="s">
        <v>36</v>
      </c>
      <c r="F18" s="15">
        <v>12</v>
      </c>
      <c r="G18" s="16" t="s">
        <v>97</v>
      </c>
      <c r="H18" s="17">
        <v>20400</v>
      </c>
      <c r="I18" s="17">
        <v>6000</v>
      </c>
    </row>
    <row r="19" spans="1:9" ht="33" customHeight="1">
      <c r="A19" s="12">
        <f>A18+1</f>
        <v>7</v>
      </c>
      <c r="B19" s="13" t="s">
        <v>40</v>
      </c>
      <c r="C19" s="14" t="s">
        <v>35</v>
      </c>
      <c r="D19" s="14">
        <v>30</v>
      </c>
      <c r="E19" s="14" t="s">
        <v>36</v>
      </c>
      <c r="F19" s="15">
        <v>2</v>
      </c>
      <c r="G19" s="16" t="s">
        <v>97</v>
      </c>
      <c r="H19" s="17">
        <v>3400</v>
      </c>
      <c r="I19" s="17">
        <v>1000</v>
      </c>
    </row>
    <row r="20" spans="1:9" ht="28.5" customHeight="1">
      <c r="A20" s="12">
        <v>8</v>
      </c>
      <c r="B20" s="20" t="s">
        <v>41</v>
      </c>
      <c r="C20" s="14" t="s">
        <v>35</v>
      </c>
      <c r="D20" s="14">
        <v>30</v>
      </c>
      <c r="E20" s="14" t="s">
        <v>36</v>
      </c>
      <c r="F20" s="15">
        <v>8</v>
      </c>
      <c r="G20" s="22" t="s">
        <v>97</v>
      </c>
      <c r="H20" s="17">
        <v>13600</v>
      </c>
      <c r="I20" s="17">
        <v>4000</v>
      </c>
    </row>
    <row r="21" ht="68.25" customHeight="1"/>
    <row r="22" spans="1:9" ht="39.75" customHeight="1">
      <c r="A22" s="196"/>
      <c r="B22" s="197"/>
      <c r="C22" s="234" t="s">
        <v>0</v>
      </c>
      <c r="D22" s="235"/>
      <c r="E22" s="235"/>
      <c r="F22" s="235"/>
      <c r="G22" s="236"/>
      <c r="H22" s="201" t="s">
        <v>1</v>
      </c>
      <c r="I22" s="201"/>
    </row>
    <row r="23" spans="1:9" ht="39.75" customHeight="1">
      <c r="A23" s="198"/>
      <c r="B23" s="199"/>
      <c r="C23" s="237"/>
      <c r="D23" s="238"/>
      <c r="E23" s="238"/>
      <c r="F23" s="238"/>
      <c r="G23" s="239"/>
      <c r="H23" s="201" t="s">
        <v>98</v>
      </c>
      <c r="I23" s="201"/>
    </row>
    <row r="24" spans="1:9" ht="9" customHeight="1">
      <c r="A24" s="99"/>
      <c r="B24" s="99"/>
      <c r="C24" s="99"/>
      <c r="D24" s="99"/>
      <c r="E24" s="99"/>
      <c r="F24" s="99"/>
      <c r="G24" s="100"/>
      <c r="H24" s="100"/>
      <c r="I24" s="100"/>
    </row>
    <row r="25" spans="1:9" ht="19.5" customHeight="1">
      <c r="A25" s="202" t="s">
        <v>2</v>
      </c>
      <c r="B25" s="202"/>
      <c r="C25" s="202"/>
      <c r="D25" s="202"/>
      <c r="E25" s="202"/>
      <c r="F25" s="202"/>
      <c r="G25" s="202"/>
      <c r="H25" s="202"/>
      <c r="I25" s="202"/>
    </row>
    <row r="26" spans="1:9" ht="9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ht="30" customHeight="1">
      <c r="A27" s="203" t="s">
        <v>3</v>
      </c>
      <c r="B27" s="204"/>
      <c r="C27" s="205">
        <v>42339</v>
      </c>
      <c r="D27" s="206"/>
      <c r="E27" s="5"/>
      <c r="F27" s="5"/>
      <c r="G27" s="207" t="s">
        <v>4</v>
      </c>
      <c r="H27" s="207"/>
      <c r="I27" s="6">
        <f>I28*$C30</f>
        <v>29000</v>
      </c>
    </row>
    <row r="28" spans="1:9" ht="32.25" customHeight="1">
      <c r="A28" s="210" t="s">
        <v>49</v>
      </c>
      <c r="B28" s="211"/>
      <c r="C28" s="211"/>
      <c r="D28" s="212"/>
      <c r="E28" s="5"/>
      <c r="F28" s="5"/>
      <c r="G28" s="207" t="s">
        <v>6</v>
      </c>
      <c r="H28" s="207"/>
      <c r="I28" s="6">
        <v>2900</v>
      </c>
    </row>
    <row r="29" spans="1:9" ht="19.5" customHeight="1">
      <c r="A29" s="213"/>
      <c r="B29" s="214"/>
      <c r="C29" s="214"/>
      <c r="D29" s="215"/>
      <c r="E29" s="5"/>
      <c r="F29" s="5"/>
      <c r="G29" s="207"/>
      <c r="H29" s="207"/>
      <c r="I29" s="6"/>
    </row>
    <row r="30" spans="1:9" ht="18.75" customHeight="1">
      <c r="A30" s="216" t="s">
        <v>8</v>
      </c>
      <c r="B30" s="217"/>
      <c r="C30" s="218">
        <v>10</v>
      </c>
      <c r="D30" s="218"/>
      <c r="E30" s="5"/>
      <c r="F30" s="5"/>
      <c r="G30" s="207"/>
      <c r="H30" s="207"/>
      <c r="I30" s="6"/>
    </row>
    <row r="31" spans="1:9" ht="9" customHeight="1">
      <c r="A31" s="9"/>
      <c r="B31" s="9"/>
      <c r="C31" s="9"/>
      <c r="D31" s="9"/>
      <c r="E31" s="9"/>
      <c r="F31" s="9"/>
      <c r="G31" s="9"/>
      <c r="H31" s="9"/>
      <c r="I31" s="9"/>
    </row>
    <row r="32" spans="1:9" ht="15" customHeight="1">
      <c r="A32" s="225" t="s">
        <v>10</v>
      </c>
      <c r="B32" s="225" t="s">
        <v>11</v>
      </c>
      <c r="C32" s="190" t="s">
        <v>12</v>
      </c>
      <c r="D32" s="191"/>
      <c r="E32" s="192"/>
      <c r="F32" s="227" t="s">
        <v>50</v>
      </c>
      <c r="G32" s="227" t="s">
        <v>51</v>
      </c>
      <c r="H32" s="208" t="s">
        <v>14</v>
      </c>
      <c r="I32" s="102" t="s">
        <v>15</v>
      </c>
    </row>
    <row r="33" spans="1:9" ht="42.75" customHeight="1">
      <c r="A33" s="226"/>
      <c r="B33" s="226"/>
      <c r="C33" s="10" t="s">
        <v>17</v>
      </c>
      <c r="D33" s="10" t="s">
        <v>18</v>
      </c>
      <c r="E33" s="10" t="s">
        <v>19</v>
      </c>
      <c r="F33" s="227"/>
      <c r="G33" s="227"/>
      <c r="H33" s="209"/>
      <c r="I33" s="101" t="s">
        <v>20</v>
      </c>
    </row>
    <row r="34" spans="1:9" ht="19.5" customHeight="1">
      <c r="A34" s="32">
        <v>1</v>
      </c>
      <c r="B34" s="33" t="s">
        <v>52</v>
      </c>
      <c r="C34" s="32" t="s">
        <v>53</v>
      </c>
      <c r="D34" s="32">
        <v>500</v>
      </c>
      <c r="E34" s="32" t="s">
        <v>32</v>
      </c>
      <c r="F34" s="34">
        <v>5</v>
      </c>
      <c r="G34" s="32">
        <v>18</v>
      </c>
      <c r="H34" s="35" t="s">
        <v>97</v>
      </c>
      <c r="I34" s="65">
        <v>261</v>
      </c>
    </row>
    <row r="35" spans="1:9" ht="19.5" customHeight="1">
      <c r="A35" s="32">
        <f>A34+1</f>
        <v>2</v>
      </c>
      <c r="B35" s="37" t="s">
        <v>54</v>
      </c>
      <c r="C35" s="32" t="s">
        <v>35</v>
      </c>
      <c r="D35" s="32">
        <v>400</v>
      </c>
      <c r="E35" s="32" t="s">
        <v>36</v>
      </c>
      <c r="F35" s="34">
        <v>20</v>
      </c>
      <c r="G35" s="32">
        <v>4</v>
      </c>
      <c r="H35" s="35" t="s">
        <v>97</v>
      </c>
      <c r="I35" s="65">
        <v>290</v>
      </c>
    </row>
    <row r="36" spans="1:9" ht="21.75" customHeight="1">
      <c r="A36" s="32">
        <f aca="true" t="shared" si="0" ref="A36:A43">A35+1</f>
        <v>3</v>
      </c>
      <c r="B36" s="33" t="s">
        <v>55</v>
      </c>
      <c r="C36" s="32" t="s">
        <v>56</v>
      </c>
      <c r="D36" s="32">
        <v>100</v>
      </c>
      <c r="E36" s="32" t="s">
        <v>36</v>
      </c>
      <c r="F36" s="34">
        <v>30</v>
      </c>
      <c r="G36" s="32">
        <v>4</v>
      </c>
      <c r="H36" s="35" t="s">
        <v>97</v>
      </c>
      <c r="I36" s="65">
        <v>1740</v>
      </c>
    </row>
    <row r="37" spans="1:9" ht="19.5" customHeight="1">
      <c r="A37" s="32">
        <v>4</v>
      </c>
      <c r="B37" s="37" t="s">
        <v>57</v>
      </c>
      <c r="C37" s="32" t="s">
        <v>35</v>
      </c>
      <c r="D37" s="32">
        <v>250</v>
      </c>
      <c r="E37" s="32" t="s">
        <v>36</v>
      </c>
      <c r="F37" s="34">
        <v>10</v>
      </c>
      <c r="G37" s="32">
        <v>4</v>
      </c>
      <c r="H37" s="35" t="s">
        <v>97</v>
      </c>
      <c r="I37" s="65">
        <v>232</v>
      </c>
    </row>
    <row r="38" spans="1:9" ht="19.5" customHeight="1">
      <c r="A38" s="32">
        <f>A37+1</f>
        <v>5</v>
      </c>
      <c r="B38" s="37" t="s">
        <v>58</v>
      </c>
      <c r="C38" s="32" t="s">
        <v>35</v>
      </c>
      <c r="D38" s="32">
        <v>500</v>
      </c>
      <c r="E38" s="32" t="s">
        <v>36</v>
      </c>
      <c r="F38" s="34">
        <v>30</v>
      </c>
      <c r="G38" s="32">
        <v>2</v>
      </c>
      <c r="H38" s="40" t="s">
        <v>97</v>
      </c>
      <c r="I38" s="65">
        <v>174</v>
      </c>
    </row>
    <row r="39" spans="1:9" ht="19.5" customHeight="1">
      <c r="A39" s="32">
        <f t="shared" si="0"/>
        <v>6</v>
      </c>
      <c r="B39" s="33" t="s">
        <v>59</v>
      </c>
      <c r="C39" s="32" t="s">
        <v>35</v>
      </c>
      <c r="D39" s="32">
        <v>25</v>
      </c>
      <c r="E39" s="32" t="s">
        <v>36</v>
      </c>
      <c r="F39" s="34">
        <v>25</v>
      </c>
      <c r="G39" s="32">
        <v>7</v>
      </c>
      <c r="H39" s="16" t="s">
        <v>97</v>
      </c>
      <c r="I39" s="65">
        <v>11600</v>
      </c>
    </row>
    <row r="40" spans="1:9" ht="45" customHeight="1">
      <c r="A40" s="32">
        <f t="shared" si="0"/>
        <v>7</v>
      </c>
      <c r="B40" s="20" t="s">
        <v>30</v>
      </c>
      <c r="C40" s="32" t="s">
        <v>31</v>
      </c>
      <c r="D40" s="32">
        <v>250</v>
      </c>
      <c r="E40" s="32" t="s">
        <v>32</v>
      </c>
      <c r="F40" s="34">
        <v>250</v>
      </c>
      <c r="G40" s="32">
        <v>20</v>
      </c>
      <c r="H40" s="35" t="s">
        <v>97</v>
      </c>
      <c r="I40" s="65">
        <v>29000</v>
      </c>
    </row>
    <row r="41" spans="1:9" ht="19.5" customHeight="1">
      <c r="A41" s="32">
        <v>8</v>
      </c>
      <c r="B41" s="37" t="s">
        <v>60</v>
      </c>
      <c r="C41" s="32" t="s">
        <v>35</v>
      </c>
      <c r="D41" s="32">
        <v>500</v>
      </c>
      <c r="E41" s="32" t="s">
        <v>36</v>
      </c>
      <c r="F41" s="34">
        <v>30</v>
      </c>
      <c r="G41" s="32">
        <v>2</v>
      </c>
      <c r="H41" s="41" t="s">
        <v>97</v>
      </c>
      <c r="I41" s="65">
        <v>174</v>
      </c>
    </row>
    <row r="42" spans="1:9" ht="25.5">
      <c r="A42" s="32">
        <f t="shared" si="0"/>
        <v>9</v>
      </c>
      <c r="B42" s="33" t="s">
        <v>61</v>
      </c>
      <c r="C42" s="32" t="s">
        <v>35</v>
      </c>
      <c r="D42" s="32">
        <v>200</v>
      </c>
      <c r="E42" s="32" t="s">
        <v>36</v>
      </c>
      <c r="F42" s="34">
        <v>30</v>
      </c>
      <c r="G42" s="32">
        <v>1</v>
      </c>
      <c r="H42" s="40" t="s">
        <v>97</v>
      </c>
      <c r="I42" s="65">
        <v>435</v>
      </c>
    </row>
    <row r="43" spans="1:9" ht="19.5" customHeight="1">
      <c r="A43" s="32">
        <f t="shared" si="0"/>
        <v>10</v>
      </c>
      <c r="B43" s="37" t="s">
        <v>62</v>
      </c>
      <c r="C43" s="32" t="s">
        <v>31</v>
      </c>
      <c r="D43" s="32">
        <v>210</v>
      </c>
      <c r="E43" s="32" t="s">
        <v>36</v>
      </c>
      <c r="F43" s="34">
        <v>20</v>
      </c>
      <c r="G43" s="32">
        <v>2</v>
      </c>
      <c r="H43" s="35" t="s">
        <v>97</v>
      </c>
      <c r="I43" s="65">
        <v>277</v>
      </c>
    </row>
    <row r="44" spans="1:9" ht="19.5" customHeight="1">
      <c r="A44" s="32">
        <v>11</v>
      </c>
      <c r="B44" s="37" t="s">
        <v>63</v>
      </c>
      <c r="C44" s="32" t="s">
        <v>35</v>
      </c>
      <c r="D44" s="32">
        <v>500</v>
      </c>
      <c r="E44" s="32" t="s">
        <v>36</v>
      </c>
      <c r="F44" s="34">
        <v>20</v>
      </c>
      <c r="G44" s="32">
        <v>4</v>
      </c>
      <c r="H44" s="41" t="s">
        <v>97</v>
      </c>
      <c r="I44" s="65">
        <v>232</v>
      </c>
    </row>
    <row r="45" spans="1:9" ht="19.5" customHeight="1">
      <c r="A45" s="32">
        <v>12</v>
      </c>
      <c r="B45" s="37" t="s">
        <v>64</v>
      </c>
      <c r="C45" s="32" t="s">
        <v>56</v>
      </c>
      <c r="D45" s="32">
        <v>216</v>
      </c>
      <c r="E45" s="32" t="s">
        <v>36</v>
      </c>
      <c r="F45" s="34">
        <v>30</v>
      </c>
      <c r="G45" s="32">
        <v>2</v>
      </c>
      <c r="H45" s="39" t="s">
        <v>97</v>
      </c>
      <c r="I45" s="65">
        <v>403</v>
      </c>
    </row>
    <row r="46" spans="1:9" ht="25.5">
      <c r="A46" s="32">
        <v>13</v>
      </c>
      <c r="B46" s="33" t="s">
        <v>65</v>
      </c>
      <c r="C46" s="32" t="s">
        <v>35</v>
      </c>
      <c r="D46" s="32">
        <v>300</v>
      </c>
      <c r="E46" s="32" t="s">
        <v>36</v>
      </c>
      <c r="F46" s="34">
        <v>50</v>
      </c>
      <c r="G46" s="32">
        <v>2</v>
      </c>
      <c r="H46" s="39" t="s">
        <v>97</v>
      </c>
      <c r="I46" s="65">
        <v>484</v>
      </c>
    </row>
    <row r="47" spans="1:9" ht="25.5">
      <c r="A47" s="32">
        <v>14</v>
      </c>
      <c r="B47" s="33" t="s">
        <v>66</v>
      </c>
      <c r="C47" s="32" t="s">
        <v>35</v>
      </c>
      <c r="D47" s="32">
        <v>200</v>
      </c>
      <c r="E47" s="32" t="s">
        <v>36</v>
      </c>
      <c r="F47" s="34">
        <v>30</v>
      </c>
      <c r="G47" s="32">
        <v>1</v>
      </c>
      <c r="H47" s="41" t="s">
        <v>97</v>
      </c>
      <c r="I47" s="65">
        <v>0</v>
      </c>
    </row>
    <row r="48" spans="1:9" ht="9" customHeight="1">
      <c r="A48" s="23"/>
      <c r="B48" s="23"/>
      <c r="C48" s="23"/>
      <c r="D48" s="23"/>
      <c r="E48" s="23"/>
      <c r="F48" s="23"/>
      <c r="G48" s="24"/>
      <c r="H48" s="25"/>
      <c r="I48" s="25"/>
    </row>
    <row r="49" spans="1:2" ht="12.75">
      <c r="A49" s="94" t="s">
        <v>100</v>
      </c>
      <c r="B49" s="66" t="s">
        <v>101</v>
      </c>
    </row>
    <row r="50" ht="12.75">
      <c r="B50" t="s">
        <v>107</v>
      </c>
    </row>
    <row r="51" ht="12.75">
      <c r="B51" t="s">
        <v>106</v>
      </c>
    </row>
  </sheetData>
  <sheetProtection/>
  <mergeCells count="40">
    <mergeCell ref="A1:B2"/>
    <mergeCell ref="C1:G2"/>
    <mergeCell ref="H1:I1"/>
    <mergeCell ref="H2:I2"/>
    <mergeCell ref="A4:I4"/>
    <mergeCell ref="A6:B6"/>
    <mergeCell ref="C6:D6"/>
    <mergeCell ref="F6:G6"/>
    <mergeCell ref="A7:D8"/>
    <mergeCell ref="F7:G7"/>
    <mergeCell ref="F8:G8"/>
    <mergeCell ref="A9:B9"/>
    <mergeCell ref="C9:D9"/>
    <mergeCell ref="F9:G9"/>
    <mergeCell ref="A11:A12"/>
    <mergeCell ref="B11:B12"/>
    <mergeCell ref="C11:E11"/>
    <mergeCell ref="F11:F12"/>
    <mergeCell ref="G11:G12"/>
    <mergeCell ref="H11:I11"/>
    <mergeCell ref="A22:B23"/>
    <mergeCell ref="C22:G23"/>
    <mergeCell ref="H22:I22"/>
    <mergeCell ref="H23:I23"/>
    <mergeCell ref="A25:I25"/>
    <mergeCell ref="A27:B27"/>
    <mergeCell ref="C27:D27"/>
    <mergeCell ref="G27:H27"/>
    <mergeCell ref="A28:D29"/>
    <mergeCell ref="G28:H28"/>
    <mergeCell ref="G29:H29"/>
    <mergeCell ref="A30:B30"/>
    <mergeCell ref="C30:D30"/>
    <mergeCell ref="G30:H30"/>
    <mergeCell ref="A32:A33"/>
    <mergeCell ref="B32:B33"/>
    <mergeCell ref="C32:E32"/>
    <mergeCell ref="F32:F33"/>
    <mergeCell ref="G32:G33"/>
    <mergeCell ref="H32:H33"/>
  </mergeCells>
  <printOptions/>
  <pageMargins left="0.9055118110236221" right="0.2362204724409449" top="0.2362204724409449" bottom="0.31496062992125984" header="0.15748031496062992" footer="0.31496062992125984"/>
  <pageSetup fitToHeight="1" fitToWidth="1" horizontalDpi="1200" verticalDpi="1200" orientation="portrait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SheetLayoutView="100" zoomScalePageLayoutView="0" workbookViewId="0" topLeftCell="A33">
      <selection activeCell="J48" sqref="J48"/>
    </sheetView>
  </sheetViews>
  <sheetFormatPr defaultColWidth="11.421875" defaultRowHeight="12.75"/>
  <cols>
    <col min="2" max="2" width="25.421875" style="0" customWidth="1"/>
    <col min="7" max="7" width="18.57421875" style="0" customWidth="1"/>
    <col min="8" max="8" width="17.421875" style="0" customWidth="1"/>
    <col min="9" max="9" width="11.421875" style="0" hidden="1" customWidth="1"/>
    <col min="10" max="10" width="21.28125" style="0" customWidth="1"/>
    <col min="11" max="18" width="11.421875" style="0" hidden="1" customWidth="1"/>
  </cols>
  <sheetData>
    <row r="1" spans="1:18" ht="39.75" customHeight="1">
      <c r="A1" s="196"/>
      <c r="B1" s="197"/>
      <c r="C1" s="200" t="s">
        <v>0</v>
      </c>
      <c r="D1" s="200"/>
      <c r="E1" s="200"/>
      <c r="F1" s="200"/>
      <c r="G1" s="200"/>
      <c r="H1" s="201" t="s">
        <v>1</v>
      </c>
      <c r="I1" s="201"/>
      <c r="J1" s="201"/>
      <c r="K1" s="67"/>
      <c r="L1" s="67"/>
      <c r="M1" s="67"/>
      <c r="N1" s="67"/>
      <c r="O1" s="67"/>
      <c r="P1" s="68"/>
      <c r="Q1" s="201" t="s">
        <v>1</v>
      </c>
      <c r="R1" s="201"/>
    </row>
    <row r="2" spans="1:18" ht="39.75" customHeight="1">
      <c r="A2" s="198"/>
      <c r="B2" s="199"/>
      <c r="C2" s="200"/>
      <c r="D2" s="200"/>
      <c r="E2" s="200"/>
      <c r="F2" s="200"/>
      <c r="G2" s="200"/>
      <c r="H2" s="201" t="s">
        <v>99</v>
      </c>
      <c r="I2" s="201"/>
      <c r="J2" s="201"/>
      <c r="K2" s="69"/>
      <c r="L2" s="69"/>
      <c r="M2" s="69"/>
      <c r="N2" s="69"/>
      <c r="O2" s="69"/>
      <c r="P2" s="70"/>
      <c r="Q2" s="201" t="s">
        <v>102</v>
      </c>
      <c r="R2" s="201"/>
    </row>
    <row r="3" spans="1:18" ht="9" customHeight="1">
      <c r="A3" s="99"/>
      <c r="B3" s="99"/>
      <c r="C3" s="99"/>
      <c r="D3" s="99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3"/>
    </row>
    <row r="4" spans="1:18" ht="19.5" customHeight="1">
      <c r="A4" s="202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1:18" ht="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32.25" customHeight="1">
      <c r="A6" s="295" t="s">
        <v>3</v>
      </c>
      <c r="B6" s="295"/>
      <c r="C6" s="205">
        <v>42339</v>
      </c>
      <c r="D6" s="206"/>
      <c r="E6" s="5"/>
      <c r="F6" s="207" t="s">
        <v>4</v>
      </c>
      <c r="G6" s="207"/>
      <c r="H6" s="6"/>
      <c r="I6" s="6">
        <f aca="true" t="shared" si="0" ref="I6:Q6">I7*$C9</f>
        <v>10000</v>
      </c>
      <c r="J6" s="6">
        <f t="shared" si="0"/>
        <v>32500</v>
      </c>
      <c r="K6" s="6">
        <f t="shared" si="0"/>
        <v>45000</v>
      </c>
      <c r="L6" s="6">
        <f t="shared" si="0"/>
        <v>38500</v>
      </c>
      <c r="M6" s="6">
        <f t="shared" si="0"/>
        <v>8500</v>
      </c>
      <c r="N6" s="6">
        <f t="shared" si="0"/>
        <v>12500</v>
      </c>
      <c r="O6" s="6">
        <f t="shared" si="0"/>
        <v>144500</v>
      </c>
      <c r="P6" s="6">
        <f t="shared" si="0"/>
        <v>109020</v>
      </c>
      <c r="Q6" s="6">
        <f t="shared" si="0"/>
        <v>122500</v>
      </c>
      <c r="R6" s="7">
        <f>SUM(H6:Q6)</f>
        <v>523020</v>
      </c>
    </row>
    <row r="7" spans="1:18" ht="19.5" customHeight="1">
      <c r="A7" s="210" t="s">
        <v>5</v>
      </c>
      <c r="B7" s="211"/>
      <c r="C7" s="211"/>
      <c r="D7" s="212"/>
      <c r="E7" s="5"/>
      <c r="F7" s="207" t="s">
        <v>6</v>
      </c>
      <c r="G7" s="207"/>
      <c r="H7" s="6"/>
      <c r="I7" s="6">
        <v>1000</v>
      </c>
      <c r="J7" s="6">
        <v>3250</v>
      </c>
      <c r="K7" s="6">
        <v>4500</v>
      </c>
      <c r="L7" s="6">
        <v>3850</v>
      </c>
      <c r="M7" s="6">
        <v>850</v>
      </c>
      <c r="N7" s="6">
        <v>1250</v>
      </c>
      <c r="O7" s="6">
        <v>14450</v>
      </c>
      <c r="P7" s="6">
        <v>10902</v>
      </c>
      <c r="Q7" s="6">
        <v>12250</v>
      </c>
      <c r="R7" s="7">
        <f>SUM(H7:Q7)</f>
        <v>52302</v>
      </c>
    </row>
    <row r="8" spans="1:18" ht="19.5" customHeight="1">
      <c r="A8" s="213"/>
      <c r="B8" s="214"/>
      <c r="C8" s="214"/>
      <c r="D8" s="215"/>
      <c r="E8" s="5"/>
      <c r="F8" s="207"/>
      <c r="G8" s="207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9.5" customHeight="1">
      <c r="A9" s="207" t="s">
        <v>8</v>
      </c>
      <c r="B9" s="207"/>
      <c r="C9" s="218">
        <v>10</v>
      </c>
      <c r="D9" s="218"/>
      <c r="E9" s="5"/>
      <c r="F9" s="207"/>
      <c r="G9" s="207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9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" customHeight="1">
      <c r="A11" s="225" t="s">
        <v>10</v>
      </c>
      <c r="B11" s="225" t="s">
        <v>11</v>
      </c>
      <c r="C11" s="190" t="s">
        <v>12</v>
      </c>
      <c r="D11" s="191"/>
      <c r="E11" s="192"/>
      <c r="F11" s="208" t="s">
        <v>13</v>
      </c>
      <c r="G11" s="208" t="s">
        <v>14</v>
      </c>
      <c r="H11" s="189" t="s">
        <v>15</v>
      </c>
      <c r="I11" s="189"/>
      <c r="J11" s="189"/>
      <c r="K11" s="71"/>
      <c r="L11" s="71"/>
      <c r="M11" s="71"/>
      <c r="N11" s="71"/>
      <c r="O11" s="71"/>
      <c r="P11" s="71"/>
      <c r="Q11" s="72"/>
      <c r="R11" s="208" t="s">
        <v>16</v>
      </c>
    </row>
    <row r="12" spans="1:18" ht="25.5" customHeight="1">
      <c r="A12" s="226"/>
      <c r="B12" s="226"/>
      <c r="C12" s="10" t="s">
        <v>17</v>
      </c>
      <c r="D12" s="10" t="s">
        <v>18</v>
      </c>
      <c r="E12" s="10" t="s">
        <v>19</v>
      </c>
      <c r="F12" s="209"/>
      <c r="G12" s="241"/>
      <c r="H12" s="73"/>
      <c r="I12" s="74" t="s">
        <v>21</v>
      </c>
      <c r="J12" s="75" t="s">
        <v>22</v>
      </c>
      <c r="K12" s="75" t="s">
        <v>23</v>
      </c>
      <c r="L12" s="101" t="s">
        <v>24</v>
      </c>
      <c r="M12" s="101" t="s">
        <v>25</v>
      </c>
      <c r="N12" s="101" t="s">
        <v>26</v>
      </c>
      <c r="O12" s="101" t="s">
        <v>27</v>
      </c>
      <c r="P12" s="101" t="s">
        <v>28</v>
      </c>
      <c r="Q12" s="101" t="s">
        <v>29</v>
      </c>
      <c r="R12" s="209"/>
    </row>
    <row r="13" spans="1:18" ht="38.25">
      <c r="A13" s="12">
        <v>1</v>
      </c>
      <c r="B13" s="13" t="s">
        <v>30</v>
      </c>
      <c r="C13" s="14" t="s">
        <v>31</v>
      </c>
      <c r="D13" s="14">
        <v>250</v>
      </c>
      <c r="E13" s="14" t="s">
        <v>32</v>
      </c>
      <c r="F13" s="15">
        <v>20</v>
      </c>
      <c r="G13" s="16" t="s">
        <v>97</v>
      </c>
      <c r="H13" s="76"/>
      <c r="I13" s="77">
        <f>I$7*$F13</f>
        <v>20000</v>
      </c>
      <c r="J13" s="78">
        <v>32500</v>
      </c>
      <c r="K13" s="78">
        <f aca="true" t="shared" si="1" ref="I13:Q20">K$7*$F13</f>
        <v>90000</v>
      </c>
      <c r="L13" s="17">
        <f t="shared" si="1"/>
        <v>77000</v>
      </c>
      <c r="M13" s="17">
        <f t="shared" si="1"/>
        <v>17000</v>
      </c>
      <c r="N13" s="17">
        <f t="shared" si="1"/>
        <v>25000</v>
      </c>
      <c r="O13" s="17">
        <f t="shared" si="1"/>
        <v>289000</v>
      </c>
      <c r="P13" s="17">
        <f t="shared" si="1"/>
        <v>218040</v>
      </c>
      <c r="Q13" s="17">
        <f t="shared" si="1"/>
        <v>245000</v>
      </c>
      <c r="R13" s="18">
        <f>SUM(H13:Q13)</f>
        <v>1013540</v>
      </c>
    </row>
    <row r="14" spans="1:18" ht="37.5" customHeight="1">
      <c r="A14" s="12">
        <f>A13+1</f>
        <v>2</v>
      </c>
      <c r="B14" s="20" t="s">
        <v>33</v>
      </c>
      <c r="C14" s="14" t="s">
        <v>31</v>
      </c>
      <c r="D14" s="14">
        <v>65</v>
      </c>
      <c r="E14" s="14" t="s">
        <v>32</v>
      </c>
      <c r="F14" s="15">
        <v>8</v>
      </c>
      <c r="G14" s="16" t="s">
        <v>97</v>
      </c>
      <c r="H14" s="76"/>
      <c r="I14" s="77">
        <f t="shared" si="1"/>
        <v>8000</v>
      </c>
      <c r="J14" s="78">
        <v>13000</v>
      </c>
      <c r="K14" s="78">
        <f t="shared" si="1"/>
        <v>36000</v>
      </c>
      <c r="L14" s="17">
        <f t="shared" si="1"/>
        <v>30800</v>
      </c>
      <c r="M14" s="17">
        <f t="shared" si="1"/>
        <v>6800</v>
      </c>
      <c r="N14" s="17">
        <f t="shared" si="1"/>
        <v>10000</v>
      </c>
      <c r="O14" s="17">
        <f t="shared" si="1"/>
        <v>115600</v>
      </c>
      <c r="P14" s="17">
        <f t="shared" si="1"/>
        <v>87216</v>
      </c>
      <c r="Q14" s="17">
        <f t="shared" si="1"/>
        <v>98000</v>
      </c>
      <c r="R14" s="18">
        <f aca="true" t="shared" si="2" ref="R14:R20">SUM(H14:Q14)</f>
        <v>405416</v>
      </c>
    </row>
    <row r="15" spans="1:18" ht="32.25" customHeight="1">
      <c r="A15" s="12">
        <v>3</v>
      </c>
      <c r="B15" s="20" t="s">
        <v>34</v>
      </c>
      <c r="C15" s="14" t="s">
        <v>35</v>
      </c>
      <c r="D15" s="14">
        <v>30</v>
      </c>
      <c r="E15" s="14" t="s">
        <v>36</v>
      </c>
      <c r="F15" s="15">
        <v>4</v>
      </c>
      <c r="G15" s="16" t="s">
        <v>97</v>
      </c>
      <c r="H15" s="76"/>
      <c r="I15" s="77">
        <f t="shared" si="1"/>
        <v>4000</v>
      </c>
      <c r="J15" s="78">
        <v>6500</v>
      </c>
      <c r="K15" s="78">
        <f t="shared" si="1"/>
        <v>18000</v>
      </c>
      <c r="L15" s="17">
        <f t="shared" si="1"/>
        <v>15400</v>
      </c>
      <c r="M15" s="17">
        <f t="shared" si="1"/>
        <v>3400</v>
      </c>
      <c r="N15" s="17">
        <f t="shared" si="1"/>
        <v>5000</v>
      </c>
      <c r="O15" s="17">
        <f t="shared" si="1"/>
        <v>57800</v>
      </c>
      <c r="P15" s="17">
        <f t="shared" si="1"/>
        <v>43608</v>
      </c>
      <c r="Q15" s="17">
        <f t="shared" si="1"/>
        <v>49000</v>
      </c>
      <c r="R15" s="18">
        <f t="shared" si="2"/>
        <v>202708</v>
      </c>
    </row>
    <row r="16" spans="1:18" ht="31.5" customHeight="1">
      <c r="A16" s="12">
        <f>A15+1</f>
        <v>4</v>
      </c>
      <c r="B16" s="13" t="s">
        <v>37</v>
      </c>
      <c r="C16" s="14" t="s">
        <v>35</v>
      </c>
      <c r="D16" s="14">
        <v>30</v>
      </c>
      <c r="E16" s="14" t="s">
        <v>36</v>
      </c>
      <c r="F16" s="15">
        <v>2</v>
      </c>
      <c r="G16" s="16" t="s">
        <v>97</v>
      </c>
      <c r="H16" s="76"/>
      <c r="I16" s="77">
        <f t="shared" si="1"/>
        <v>2000</v>
      </c>
      <c r="J16" s="78">
        <v>3250</v>
      </c>
      <c r="K16" s="78">
        <f t="shared" si="1"/>
        <v>9000</v>
      </c>
      <c r="L16" s="17">
        <f t="shared" si="1"/>
        <v>7700</v>
      </c>
      <c r="M16" s="17">
        <f t="shared" si="1"/>
        <v>1700</v>
      </c>
      <c r="N16" s="17">
        <f t="shared" si="1"/>
        <v>2500</v>
      </c>
      <c r="O16" s="17">
        <f t="shared" si="1"/>
        <v>28900</v>
      </c>
      <c r="P16" s="17">
        <f t="shared" si="1"/>
        <v>21804</v>
      </c>
      <c r="Q16" s="17">
        <f t="shared" si="1"/>
        <v>24500</v>
      </c>
      <c r="R16" s="18">
        <f t="shared" si="2"/>
        <v>101354</v>
      </c>
    </row>
    <row r="17" spans="1:18" ht="19.5" customHeight="1">
      <c r="A17" s="12">
        <v>5</v>
      </c>
      <c r="B17" s="21" t="s">
        <v>38</v>
      </c>
      <c r="C17" s="14" t="s">
        <v>35</v>
      </c>
      <c r="D17" s="14">
        <v>30</v>
      </c>
      <c r="E17" s="14" t="s">
        <v>36</v>
      </c>
      <c r="F17" s="15">
        <v>4</v>
      </c>
      <c r="G17" s="16" t="s">
        <v>97</v>
      </c>
      <c r="H17" s="76"/>
      <c r="I17" s="77">
        <f t="shared" si="1"/>
        <v>4000</v>
      </c>
      <c r="J17" s="78">
        <v>6500</v>
      </c>
      <c r="K17" s="78">
        <f t="shared" si="1"/>
        <v>18000</v>
      </c>
      <c r="L17" s="17">
        <f t="shared" si="1"/>
        <v>15400</v>
      </c>
      <c r="M17" s="17">
        <f t="shared" si="1"/>
        <v>3400</v>
      </c>
      <c r="N17" s="17">
        <f t="shared" si="1"/>
        <v>5000</v>
      </c>
      <c r="O17" s="17">
        <f t="shared" si="1"/>
        <v>57800</v>
      </c>
      <c r="P17" s="17">
        <f t="shared" si="1"/>
        <v>43608</v>
      </c>
      <c r="Q17" s="17">
        <f t="shared" si="1"/>
        <v>49000</v>
      </c>
      <c r="R17" s="18">
        <f t="shared" si="2"/>
        <v>202708</v>
      </c>
    </row>
    <row r="18" spans="1:18" ht="19.5" customHeight="1">
      <c r="A18" s="12">
        <f>A17+1</f>
        <v>6</v>
      </c>
      <c r="B18" s="20" t="s">
        <v>39</v>
      </c>
      <c r="C18" s="50" t="s">
        <v>35</v>
      </c>
      <c r="D18" s="50">
        <v>25</v>
      </c>
      <c r="E18" s="50" t="s">
        <v>36</v>
      </c>
      <c r="F18" s="15">
        <v>12</v>
      </c>
      <c r="G18" s="16" t="s">
        <v>97</v>
      </c>
      <c r="H18" s="76"/>
      <c r="I18" s="77">
        <f t="shared" si="1"/>
        <v>12000</v>
      </c>
      <c r="J18" s="78">
        <v>19500</v>
      </c>
      <c r="K18" s="78">
        <f t="shared" si="1"/>
        <v>54000</v>
      </c>
      <c r="L18" s="17">
        <f t="shared" si="1"/>
        <v>46200</v>
      </c>
      <c r="M18" s="17">
        <f t="shared" si="1"/>
        <v>10200</v>
      </c>
      <c r="N18" s="17">
        <f t="shared" si="1"/>
        <v>15000</v>
      </c>
      <c r="O18" s="17">
        <f t="shared" si="1"/>
        <v>173400</v>
      </c>
      <c r="P18" s="17">
        <f t="shared" si="1"/>
        <v>130824</v>
      </c>
      <c r="Q18" s="17">
        <f t="shared" si="1"/>
        <v>147000</v>
      </c>
      <c r="R18" s="18">
        <f>SUM(H18:Q18)</f>
        <v>608124</v>
      </c>
    </row>
    <row r="19" spans="1:18" ht="33" customHeight="1">
      <c r="A19" s="12">
        <f>A18+1</f>
        <v>7</v>
      </c>
      <c r="B19" s="13" t="s">
        <v>40</v>
      </c>
      <c r="C19" s="14" t="s">
        <v>35</v>
      </c>
      <c r="D19" s="14">
        <v>30</v>
      </c>
      <c r="E19" s="14" t="s">
        <v>36</v>
      </c>
      <c r="F19" s="15">
        <v>2</v>
      </c>
      <c r="G19" s="16" t="s">
        <v>97</v>
      </c>
      <c r="H19" s="76"/>
      <c r="I19" s="77">
        <f t="shared" si="1"/>
        <v>2000</v>
      </c>
      <c r="J19" s="78">
        <v>3250</v>
      </c>
      <c r="K19" s="78">
        <f t="shared" si="1"/>
        <v>9000</v>
      </c>
      <c r="L19" s="17">
        <f t="shared" si="1"/>
        <v>7700</v>
      </c>
      <c r="M19" s="17">
        <f t="shared" si="1"/>
        <v>1700</v>
      </c>
      <c r="N19" s="17">
        <f t="shared" si="1"/>
        <v>2500</v>
      </c>
      <c r="O19" s="17">
        <f t="shared" si="1"/>
        <v>28900</v>
      </c>
      <c r="P19" s="17">
        <f t="shared" si="1"/>
        <v>21804</v>
      </c>
      <c r="Q19" s="17">
        <f t="shared" si="1"/>
        <v>24500</v>
      </c>
      <c r="R19" s="18">
        <f t="shared" si="2"/>
        <v>101354</v>
      </c>
    </row>
    <row r="20" spans="1:18" ht="33.75" customHeight="1">
      <c r="A20" s="12">
        <v>8</v>
      </c>
      <c r="B20" s="20" t="s">
        <v>41</v>
      </c>
      <c r="C20" s="14" t="s">
        <v>35</v>
      </c>
      <c r="D20" s="14">
        <v>30</v>
      </c>
      <c r="E20" s="14" t="s">
        <v>36</v>
      </c>
      <c r="F20" s="15">
        <v>8</v>
      </c>
      <c r="G20" s="22" t="s">
        <v>97</v>
      </c>
      <c r="H20" s="76"/>
      <c r="I20" s="77">
        <f t="shared" si="1"/>
        <v>8000</v>
      </c>
      <c r="J20" s="78">
        <v>13000</v>
      </c>
      <c r="K20" s="78">
        <f t="shared" si="1"/>
        <v>36000</v>
      </c>
      <c r="L20" s="17">
        <f t="shared" si="1"/>
        <v>30800</v>
      </c>
      <c r="M20" s="17">
        <f t="shared" si="1"/>
        <v>6800</v>
      </c>
      <c r="N20" s="17">
        <f t="shared" si="1"/>
        <v>10000</v>
      </c>
      <c r="O20" s="17">
        <f t="shared" si="1"/>
        <v>115600</v>
      </c>
      <c r="P20" s="17">
        <f t="shared" si="1"/>
        <v>87216</v>
      </c>
      <c r="Q20" s="17">
        <f t="shared" si="1"/>
        <v>98000</v>
      </c>
      <c r="R20" s="18">
        <f t="shared" si="2"/>
        <v>405416</v>
      </c>
    </row>
    <row r="21" ht="24" customHeight="1"/>
    <row r="22" spans="1:18" ht="39.75" customHeight="1">
      <c r="A22" s="196"/>
      <c r="B22" s="197"/>
      <c r="C22" s="200" t="s">
        <v>0</v>
      </c>
      <c r="D22" s="200"/>
      <c r="E22" s="200"/>
      <c r="F22" s="200"/>
      <c r="G22" s="200"/>
      <c r="H22" s="201" t="s">
        <v>1</v>
      </c>
      <c r="I22" s="201"/>
      <c r="J22" s="201"/>
      <c r="K22" s="67"/>
      <c r="L22" s="67"/>
      <c r="M22" s="67"/>
      <c r="N22" s="67"/>
      <c r="O22" s="67"/>
      <c r="P22" s="68"/>
      <c r="Q22" s="201" t="s">
        <v>1</v>
      </c>
      <c r="R22" s="201"/>
    </row>
    <row r="23" spans="1:18" ht="39.75" customHeight="1">
      <c r="A23" s="198"/>
      <c r="B23" s="199"/>
      <c r="C23" s="200"/>
      <c r="D23" s="200"/>
      <c r="E23" s="200"/>
      <c r="F23" s="200"/>
      <c r="G23" s="200"/>
      <c r="H23" s="201" t="s">
        <v>99</v>
      </c>
      <c r="I23" s="201"/>
      <c r="J23" s="201"/>
      <c r="K23" s="69"/>
      <c r="L23" s="69"/>
      <c r="M23" s="69"/>
      <c r="N23" s="69"/>
      <c r="O23" s="69"/>
      <c r="P23" s="70"/>
      <c r="Q23" s="201" t="s">
        <v>102</v>
      </c>
      <c r="R23" s="201"/>
    </row>
    <row r="24" spans="1:18" ht="9" customHeight="1">
      <c r="A24" s="99"/>
      <c r="B24" s="99"/>
      <c r="C24" s="99"/>
      <c r="D24" s="99"/>
      <c r="E24" s="99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3"/>
    </row>
    <row r="25" spans="1:18" ht="19.5" customHeight="1">
      <c r="A25" s="202" t="s">
        <v>2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</row>
    <row r="26" spans="1:18" ht="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30" customHeight="1">
      <c r="A27" s="203" t="s">
        <v>3</v>
      </c>
      <c r="B27" s="204"/>
      <c r="C27" s="205">
        <v>42339</v>
      </c>
      <c r="D27" s="206"/>
      <c r="E27" s="5"/>
      <c r="F27" s="5"/>
      <c r="G27" s="207" t="s">
        <v>4</v>
      </c>
      <c r="H27" s="207"/>
      <c r="I27" s="6">
        <f aca="true" t="shared" si="3" ref="I27:Q27">I28*$C30</f>
        <v>29000</v>
      </c>
      <c r="J27" s="6">
        <f t="shared" si="3"/>
        <v>22000</v>
      </c>
      <c r="K27" s="6">
        <f t="shared" si="3"/>
        <v>3000</v>
      </c>
      <c r="L27" s="6">
        <f t="shared" si="3"/>
        <v>3000</v>
      </c>
      <c r="M27" s="6">
        <f t="shared" si="3"/>
        <v>6680</v>
      </c>
      <c r="N27" s="6">
        <f t="shared" si="3"/>
        <v>12500</v>
      </c>
      <c r="O27" s="6">
        <f t="shared" si="3"/>
        <v>40200</v>
      </c>
      <c r="P27" s="6">
        <f t="shared" si="3"/>
        <v>8000</v>
      </c>
      <c r="Q27" s="6">
        <f t="shared" si="3"/>
        <v>7400</v>
      </c>
      <c r="R27" s="6">
        <f>SUM(I27:Q27)</f>
        <v>131780</v>
      </c>
    </row>
    <row r="28" spans="1:18" ht="24" customHeight="1">
      <c r="A28" s="210" t="s">
        <v>49</v>
      </c>
      <c r="B28" s="211"/>
      <c r="C28" s="211"/>
      <c r="D28" s="212"/>
      <c r="E28" s="5"/>
      <c r="F28" s="5"/>
      <c r="G28" s="207" t="s">
        <v>6</v>
      </c>
      <c r="H28" s="207"/>
      <c r="I28" s="6">
        <v>2900</v>
      </c>
      <c r="J28" s="6">
        <v>2200</v>
      </c>
      <c r="K28" s="6">
        <v>300</v>
      </c>
      <c r="L28" s="6">
        <v>300</v>
      </c>
      <c r="M28" s="6">
        <v>668</v>
      </c>
      <c r="N28" s="6">
        <v>1250</v>
      </c>
      <c r="O28" s="6">
        <v>4020</v>
      </c>
      <c r="P28" s="6">
        <v>800</v>
      </c>
      <c r="Q28" s="6">
        <v>740</v>
      </c>
      <c r="R28" s="6">
        <f>SUM(I28:Q28)</f>
        <v>13178</v>
      </c>
    </row>
    <row r="29" spans="1:18" ht="19.5" customHeight="1">
      <c r="A29" s="213"/>
      <c r="B29" s="214"/>
      <c r="C29" s="214"/>
      <c r="D29" s="215"/>
      <c r="E29" s="5"/>
      <c r="F29" s="5"/>
      <c r="G29" s="207"/>
      <c r="H29" s="207"/>
      <c r="I29" s="6"/>
      <c r="J29" s="6"/>
      <c r="K29" s="6"/>
      <c r="L29" s="6"/>
      <c r="M29" s="6"/>
      <c r="N29" s="6"/>
      <c r="O29" s="6"/>
      <c r="P29" s="6"/>
      <c r="Q29" s="6"/>
      <c r="R29" s="6">
        <f>SUM(I29:Q29)</f>
        <v>0</v>
      </c>
    </row>
    <row r="30" spans="1:18" ht="18.75" customHeight="1">
      <c r="A30" s="216" t="s">
        <v>8</v>
      </c>
      <c r="B30" s="217"/>
      <c r="C30" s="218">
        <v>10</v>
      </c>
      <c r="D30" s="218"/>
      <c r="E30" s="5"/>
      <c r="F30" s="5"/>
      <c r="G30" s="207"/>
      <c r="H30" s="207"/>
      <c r="I30" s="6"/>
      <c r="J30" s="6"/>
      <c r="K30" s="6"/>
      <c r="L30" s="6"/>
      <c r="M30" s="6"/>
      <c r="N30" s="6"/>
      <c r="O30" s="6"/>
      <c r="P30" s="6"/>
      <c r="Q30" s="6"/>
      <c r="R30" s="6">
        <f>SUM(I30:Q30)</f>
        <v>0</v>
      </c>
    </row>
    <row r="31" spans="1:18" ht="9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" customHeight="1">
      <c r="A32" s="225" t="s">
        <v>10</v>
      </c>
      <c r="B32" s="225" t="s">
        <v>11</v>
      </c>
      <c r="C32" s="190" t="s">
        <v>12</v>
      </c>
      <c r="D32" s="191"/>
      <c r="E32" s="192"/>
      <c r="F32" s="227" t="s">
        <v>50</v>
      </c>
      <c r="G32" s="227" t="s">
        <v>51</v>
      </c>
      <c r="H32" s="208" t="s">
        <v>14</v>
      </c>
      <c r="I32" s="189" t="s">
        <v>15</v>
      </c>
      <c r="J32" s="189"/>
      <c r="K32" s="189"/>
      <c r="L32" s="189"/>
      <c r="M32" s="189"/>
      <c r="N32" s="189"/>
      <c r="O32" s="189"/>
      <c r="P32" s="189"/>
      <c r="Q32" s="189"/>
      <c r="R32" s="208" t="s">
        <v>16</v>
      </c>
    </row>
    <row r="33" spans="1:18" ht="42.75" customHeight="1">
      <c r="A33" s="226"/>
      <c r="B33" s="226"/>
      <c r="C33" s="10" t="s">
        <v>17</v>
      </c>
      <c r="D33" s="10" t="s">
        <v>18</v>
      </c>
      <c r="E33" s="10" t="s">
        <v>19</v>
      </c>
      <c r="F33" s="227"/>
      <c r="G33" s="227"/>
      <c r="H33" s="209"/>
      <c r="I33" s="101" t="s">
        <v>20</v>
      </c>
      <c r="J33" s="101" t="s">
        <v>22</v>
      </c>
      <c r="K33" s="101" t="s">
        <v>23</v>
      </c>
      <c r="L33" s="101" t="s">
        <v>24</v>
      </c>
      <c r="M33" s="101" t="s">
        <v>25</v>
      </c>
      <c r="N33" s="101" t="s">
        <v>26</v>
      </c>
      <c r="O33" s="101" t="s">
        <v>27</v>
      </c>
      <c r="P33" s="101" t="s">
        <v>28</v>
      </c>
      <c r="Q33" s="101" t="s">
        <v>29</v>
      </c>
      <c r="R33" s="209"/>
    </row>
    <row r="34" spans="1:18" ht="19.5" customHeight="1">
      <c r="A34" s="32">
        <v>1</v>
      </c>
      <c r="B34" s="33" t="s">
        <v>52</v>
      </c>
      <c r="C34" s="32" t="s">
        <v>53</v>
      </c>
      <c r="D34" s="32">
        <v>500</v>
      </c>
      <c r="E34" s="32" t="s">
        <v>32</v>
      </c>
      <c r="F34" s="34">
        <v>5</v>
      </c>
      <c r="G34" s="32">
        <v>18</v>
      </c>
      <c r="H34" s="35" t="s">
        <v>97</v>
      </c>
      <c r="I34" s="36">
        <f>ROUNDUP(($F34*$G34*I$7)/$D34,0)</f>
        <v>180</v>
      </c>
      <c r="J34" s="65">
        <v>198</v>
      </c>
      <c r="K34" s="36">
        <f aca="true" t="shared" si="4" ref="K34:Q44">ROUNDUP(($F34*$G34*K$7)/$D34,0)</f>
        <v>810</v>
      </c>
      <c r="L34" s="36">
        <f t="shared" si="4"/>
        <v>693</v>
      </c>
      <c r="M34" s="36">
        <f t="shared" si="4"/>
        <v>153</v>
      </c>
      <c r="N34" s="36">
        <f t="shared" si="4"/>
        <v>225</v>
      </c>
      <c r="O34" s="36">
        <f t="shared" si="4"/>
        <v>2601</v>
      </c>
      <c r="P34" s="36">
        <f t="shared" si="4"/>
        <v>1963</v>
      </c>
      <c r="Q34" s="36">
        <f t="shared" si="4"/>
        <v>2205</v>
      </c>
      <c r="R34" s="18">
        <f aca="true" t="shared" si="5" ref="R34:R44">SUM(I34:Q34)</f>
        <v>9028</v>
      </c>
    </row>
    <row r="35" spans="1:18" ht="19.5" customHeight="1">
      <c r="A35" s="32">
        <f>A34+1</f>
        <v>2</v>
      </c>
      <c r="B35" s="37" t="s">
        <v>54</v>
      </c>
      <c r="C35" s="32" t="s">
        <v>35</v>
      </c>
      <c r="D35" s="32">
        <v>400</v>
      </c>
      <c r="E35" s="32" t="s">
        <v>36</v>
      </c>
      <c r="F35" s="34">
        <v>20</v>
      </c>
      <c r="G35" s="32">
        <v>4</v>
      </c>
      <c r="H35" s="35" t="s">
        <v>97</v>
      </c>
      <c r="I35" s="36">
        <f aca="true" t="shared" si="6" ref="I35:I44">ROUNDUP(($F35*$G35*I$7)/$D35,0)</f>
        <v>200</v>
      </c>
      <c r="J35" s="65">
        <v>220</v>
      </c>
      <c r="K35" s="36">
        <f t="shared" si="4"/>
        <v>900</v>
      </c>
      <c r="L35" s="36">
        <f t="shared" si="4"/>
        <v>770</v>
      </c>
      <c r="M35" s="36">
        <f t="shared" si="4"/>
        <v>170</v>
      </c>
      <c r="N35" s="36">
        <f t="shared" si="4"/>
        <v>250</v>
      </c>
      <c r="O35" s="36">
        <f t="shared" si="4"/>
        <v>2890</v>
      </c>
      <c r="P35" s="36">
        <f t="shared" si="4"/>
        <v>2181</v>
      </c>
      <c r="Q35" s="36">
        <f t="shared" si="4"/>
        <v>2450</v>
      </c>
      <c r="R35" s="18">
        <f t="shared" si="5"/>
        <v>10031</v>
      </c>
    </row>
    <row r="36" spans="1:18" ht="28.5" customHeight="1">
      <c r="A36" s="32">
        <f aca="true" t="shared" si="7" ref="A36:A43">A35+1</f>
        <v>3</v>
      </c>
      <c r="B36" s="33" t="s">
        <v>55</v>
      </c>
      <c r="C36" s="32" t="s">
        <v>56</v>
      </c>
      <c r="D36" s="32">
        <v>100</v>
      </c>
      <c r="E36" s="32" t="s">
        <v>36</v>
      </c>
      <c r="F36" s="34">
        <v>30</v>
      </c>
      <c r="G36" s="32">
        <v>4</v>
      </c>
      <c r="H36" s="35" t="s">
        <v>97</v>
      </c>
      <c r="I36" s="36">
        <f t="shared" si="6"/>
        <v>1200</v>
      </c>
      <c r="J36" s="65">
        <v>1320</v>
      </c>
      <c r="K36" s="36">
        <f t="shared" si="4"/>
        <v>5400</v>
      </c>
      <c r="L36" s="36">
        <f t="shared" si="4"/>
        <v>4620</v>
      </c>
      <c r="M36" s="36">
        <f t="shared" si="4"/>
        <v>1020</v>
      </c>
      <c r="N36" s="36">
        <f t="shared" si="4"/>
        <v>1500</v>
      </c>
      <c r="O36" s="36">
        <f t="shared" si="4"/>
        <v>17340</v>
      </c>
      <c r="P36" s="36">
        <f t="shared" si="4"/>
        <v>13083</v>
      </c>
      <c r="Q36" s="36">
        <f t="shared" si="4"/>
        <v>14700</v>
      </c>
      <c r="R36" s="18">
        <f t="shared" si="5"/>
        <v>60183</v>
      </c>
    </row>
    <row r="37" spans="1:18" ht="26.25" customHeight="1">
      <c r="A37" s="32">
        <v>4</v>
      </c>
      <c r="B37" s="37" t="s">
        <v>57</v>
      </c>
      <c r="C37" s="32" t="s">
        <v>35</v>
      </c>
      <c r="D37" s="32">
        <v>250</v>
      </c>
      <c r="E37" s="32" t="s">
        <v>36</v>
      </c>
      <c r="F37" s="34">
        <v>10</v>
      </c>
      <c r="G37" s="32">
        <v>4</v>
      </c>
      <c r="H37" s="35" t="s">
        <v>97</v>
      </c>
      <c r="I37" s="36">
        <f t="shared" si="6"/>
        <v>160</v>
      </c>
      <c r="J37" s="65">
        <v>176</v>
      </c>
      <c r="K37" s="36">
        <f t="shared" si="4"/>
        <v>720</v>
      </c>
      <c r="L37" s="36">
        <f t="shared" si="4"/>
        <v>616</v>
      </c>
      <c r="M37" s="36">
        <f t="shared" si="4"/>
        <v>136</v>
      </c>
      <c r="N37" s="36">
        <f t="shared" si="4"/>
        <v>200</v>
      </c>
      <c r="O37" s="36">
        <f t="shared" si="4"/>
        <v>2312</v>
      </c>
      <c r="P37" s="36">
        <f t="shared" si="4"/>
        <v>1745</v>
      </c>
      <c r="Q37" s="36">
        <f t="shared" si="4"/>
        <v>1960</v>
      </c>
      <c r="R37" s="18">
        <f t="shared" si="5"/>
        <v>8025</v>
      </c>
    </row>
    <row r="38" spans="1:18" ht="27" customHeight="1">
      <c r="A38" s="32">
        <f>A37+1</f>
        <v>5</v>
      </c>
      <c r="B38" s="37" t="s">
        <v>58</v>
      </c>
      <c r="C38" s="32" t="s">
        <v>35</v>
      </c>
      <c r="D38" s="32">
        <v>500</v>
      </c>
      <c r="E38" s="32" t="s">
        <v>36</v>
      </c>
      <c r="F38" s="34">
        <v>30</v>
      </c>
      <c r="G38" s="32">
        <v>2</v>
      </c>
      <c r="H38" s="40" t="s">
        <v>97</v>
      </c>
      <c r="I38" s="36">
        <f t="shared" si="6"/>
        <v>120</v>
      </c>
      <c r="J38" s="65">
        <v>132</v>
      </c>
      <c r="K38" s="36">
        <f t="shared" si="4"/>
        <v>540</v>
      </c>
      <c r="L38" s="36">
        <f t="shared" si="4"/>
        <v>462</v>
      </c>
      <c r="M38" s="36">
        <f t="shared" si="4"/>
        <v>102</v>
      </c>
      <c r="N38" s="36">
        <f t="shared" si="4"/>
        <v>150</v>
      </c>
      <c r="O38" s="36">
        <f t="shared" si="4"/>
        <v>1734</v>
      </c>
      <c r="P38" s="36">
        <f t="shared" si="4"/>
        <v>1309</v>
      </c>
      <c r="Q38" s="36">
        <f t="shared" si="4"/>
        <v>1470</v>
      </c>
      <c r="R38" s="18">
        <f t="shared" si="5"/>
        <v>6019</v>
      </c>
    </row>
    <row r="39" spans="1:18" ht="24.75" customHeight="1">
      <c r="A39" s="32">
        <f t="shared" si="7"/>
        <v>6</v>
      </c>
      <c r="B39" s="33" t="s">
        <v>59</v>
      </c>
      <c r="C39" s="32" t="s">
        <v>35</v>
      </c>
      <c r="D39" s="32">
        <v>25</v>
      </c>
      <c r="E39" s="32" t="s">
        <v>36</v>
      </c>
      <c r="F39" s="34">
        <v>25</v>
      </c>
      <c r="G39" s="32">
        <v>7</v>
      </c>
      <c r="H39" s="16" t="s">
        <v>97</v>
      </c>
      <c r="I39" s="36">
        <f t="shared" si="6"/>
        <v>7000</v>
      </c>
      <c r="J39" s="65">
        <v>8800</v>
      </c>
      <c r="K39" s="36">
        <f t="shared" si="4"/>
        <v>31500</v>
      </c>
      <c r="L39" s="36">
        <f t="shared" si="4"/>
        <v>26950</v>
      </c>
      <c r="M39" s="36">
        <f t="shared" si="4"/>
        <v>5950</v>
      </c>
      <c r="N39" s="36">
        <f t="shared" si="4"/>
        <v>8750</v>
      </c>
      <c r="O39" s="36">
        <f t="shared" si="4"/>
        <v>101150</v>
      </c>
      <c r="P39" s="36">
        <f t="shared" si="4"/>
        <v>76314</v>
      </c>
      <c r="Q39" s="36">
        <f t="shared" si="4"/>
        <v>85750</v>
      </c>
      <c r="R39" s="18">
        <f t="shared" si="5"/>
        <v>352164</v>
      </c>
    </row>
    <row r="40" spans="1:18" ht="51" customHeight="1">
      <c r="A40" s="32">
        <f t="shared" si="7"/>
        <v>7</v>
      </c>
      <c r="B40" s="20" t="s">
        <v>30</v>
      </c>
      <c r="C40" s="32" t="s">
        <v>31</v>
      </c>
      <c r="D40" s="32">
        <v>250</v>
      </c>
      <c r="E40" s="32" t="s">
        <v>32</v>
      </c>
      <c r="F40" s="34">
        <v>250</v>
      </c>
      <c r="G40" s="32">
        <v>20</v>
      </c>
      <c r="H40" s="35" t="s">
        <v>97</v>
      </c>
      <c r="I40" s="36">
        <f t="shared" si="6"/>
        <v>20000</v>
      </c>
      <c r="J40" s="65">
        <v>22000</v>
      </c>
      <c r="K40" s="36">
        <f t="shared" si="4"/>
        <v>90000</v>
      </c>
      <c r="L40" s="36">
        <f t="shared" si="4"/>
        <v>77000</v>
      </c>
      <c r="M40" s="36">
        <f t="shared" si="4"/>
        <v>17000</v>
      </c>
      <c r="N40" s="36">
        <f t="shared" si="4"/>
        <v>25000</v>
      </c>
      <c r="O40" s="36">
        <f t="shared" si="4"/>
        <v>289000</v>
      </c>
      <c r="P40" s="36">
        <f t="shared" si="4"/>
        <v>218040</v>
      </c>
      <c r="Q40" s="36">
        <f t="shared" si="4"/>
        <v>245000</v>
      </c>
      <c r="R40" s="18">
        <f t="shared" si="5"/>
        <v>1003040</v>
      </c>
    </row>
    <row r="41" spans="1:18" ht="24.75" customHeight="1">
      <c r="A41" s="32">
        <v>8</v>
      </c>
      <c r="B41" s="37" t="s">
        <v>60</v>
      </c>
      <c r="C41" s="32" t="s">
        <v>35</v>
      </c>
      <c r="D41" s="32">
        <v>500</v>
      </c>
      <c r="E41" s="32" t="s">
        <v>36</v>
      </c>
      <c r="F41" s="34">
        <v>30</v>
      </c>
      <c r="G41" s="32">
        <v>2</v>
      </c>
      <c r="H41" s="41" t="s">
        <v>97</v>
      </c>
      <c r="I41" s="36">
        <f t="shared" si="6"/>
        <v>120</v>
      </c>
      <c r="J41" s="65">
        <v>132</v>
      </c>
      <c r="K41" s="36">
        <f t="shared" si="4"/>
        <v>540</v>
      </c>
      <c r="L41" s="36">
        <f t="shared" si="4"/>
        <v>462</v>
      </c>
      <c r="M41" s="36">
        <f t="shared" si="4"/>
        <v>102</v>
      </c>
      <c r="N41" s="36">
        <f t="shared" si="4"/>
        <v>150</v>
      </c>
      <c r="O41" s="36">
        <f t="shared" si="4"/>
        <v>1734</v>
      </c>
      <c r="P41" s="36">
        <f t="shared" si="4"/>
        <v>1309</v>
      </c>
      <c r="Q41" s="36">
        <f t="shared" si="4"/>
        <v>1470</v>
      </c>
      <c r="R41" s="18">
        <f t="shared" si="5"/>
        <v>6019</v>
      </c>
    </row>
    <row r="42" spans="1:18" ht="31.5" customHeight="1">
      <c r="A42" s="32">
        <f t="shared" si="7"/>
        <v>9</v>
      </c>
      <c r="B42" s="33" t="s">
        <v>61</v>
      </c>
      <c r="C42" s="32" t="s">
        <v>35</v>
      </c>
      <c r="D42" s="32">
        <v>200</v>
      </c>
      <c r="E42" s="32" t="s">
        <v>36</v>
      </c>
      <c r="F42" s="34">
        <v>30</v>
      </c>
      <c r="G42" s="32">
        <v>1</v>
      </c>
      <c r="H42" s="40" t="s">
        <v>97</v>
      </c>
      <c r="I42" s="36">
        <f t="shared" si="6"/>
        <v>150</v>
      </c>
      <c r="J42" s="65">
        <v>330</v>
      </c>
      <c r="K42" s="36">
        <f t="shared" si="4"/>
        <v>675</v>
      </c>
      <c r="L42" s="36">
        <f t="shared" si="4"/>
        <v>578</v>
      </c>
      <c r="M42" s="36">
        <f t="shared" si="4"/>
        <v>128</v>
      </c>
      <c r="N42" s="36">
        <f t="shared" si="4"/>
        <v>188</v>
      </c>
      <c r="O42" s="36">
        <f t="shared" si="4"/>
        <v>2168</v>
      </c>
      <c r="P42" s="36">
        <f t="shared" si="4"/>
        <v>1636</v>
      </c>
      <c r="Q42" s="36">
        <f t="shared" si="4"/>
        <v>1838</v>
      </c>
      <c r="R42" s="18">
        <f t="shared" si="5"/>
        <v>7691</v>
      </c>
    </row>
    <row r="43" spans="1:18" ht="30" customHeight="1">
      <c r="A43" s="32">
        <f t="shared" si="7"/>
        <v>10</v>
      </c>
      <c r="B43" s="37" t="s">
        <v>62</v>
      </c>
      <c r="C43" s="32" t="s">
        <v>31</v>
      </c>
      <c r="D43" s="32">
        <v>210</v>
      </c>
      <c r="E43" s="32" t="s">
        <v>36</v>
      </c>
      <c r="F43" s="34">
        <v>20</v>
      </c>
      <c r="G43" s="32">
        <v>2</v>
      </c>
      <c r="H43" s="35" t="s">
        <v>97</v>
      </c>
      <c r="I43" s="36">
        <f t="shared" si="6"/>
        <v>191</v>
      </c>
      <c r="J43" s="39">
        <v>210</v>
      </c>
      <c r="K43" s="36">
        <f t="shared" si="4"/>
        <v>858</v>
      </c>
      <c r="L43" s="36">
        <f t="shared" si="4"/>
        <v>734</v>
      </c>
      <c r="M43" s="36">
        <f t="shared" si="4"/>
        <v>162</v>
      </c>
      <c r="N43" s="36">
        <f t="shared" si="4"/>
        <v>239</v>
      </c>
      <c r="O43" s="36">
        <f t="shared" si="4"/>
        <v>2753</v>
      </c>
      <c r="P43" s="36">
        <f t="shared" si="4"/>
        <v>2077</v>
      </c>
      <c r="Q43" s="36">
        <f t="shared" si="4"/>
        <v>2334</v>
      </c>
      <c r="R43" s="18">
        <f t="shared" si="5"/>
        <v>9558</v>
      </c>
    </row>
    <row r="44" spans="1:18" ht="24.75" customHeight="1">
      <c r="A44" s="32">
        <v>11</v>
      </c>
      <c r="B44" s="37" t="s">
        <v>63</v>
      </c>
      <c r="C44" s="32" t="s">
        <v>35</v>
      </c>
      <c r="D44" s="32">
        <v>500</v>
      </c>
      <c r="E44" s="32" t="s">
        <v>36</v>
      </c>
      <c r="F44" s="34">
        <v>20</v>
      </c>
      <c r="G44" s="32">
        <v>4</v>
      </c>
      <c r="H44" s="41" t="s">
        <v>97</v>
      </c>
      <c r="I44" s="36">
        <f t="shared" si="6"/>
        <v>160</v>
      </c>
      <c r="J44" s="79">
        <v>176</v>
      </c>
      <c r="K44" s="36">
        <f t="shared" si="4"/>
        <v>720</v>
      </c>
      <c r="L44" s="36">
        <f t="shared" si="4"/>
        <v>616</v>
      </c>
      <c r="M44" s="36">
        <f t="shared" si="4"/>
        <v>136</v>
      </c>
      <c r="N44" s="36">
        <f t="shared" si="4"/>
        <v>200</v>
      </c>
      <c r="O44" s="36">
        <f t="shared" si="4"/>
        <v>2312</v>
      </c>
      <c r="P44" s="36">
        <f t="shared" si="4"/>
        <v>1745</v>
      </c>
      <c r="Q44" s="36">
        <f t="shared" si="4"/>
        <v>1960</v>
      </c>
      <c r="R44" s="18">
        <f t="shared" si="5"/>
        <v>8025</v>
      </c>
    </row>
    <row r="45" spans="1:18" ht="22.5" customHeight="1">
      <c r="A45" s="32">
        <v>12</v>
      </c>
      <c r="B45" s="37" t="s">
        <v>64</v>
      </c>
      <c r="C45" s="32" t="s">
        <v>56</v>
      </c>
      <c r="D45" s="32">
        <v>216</v>
      </c>
      <c r="E45" s="32" t="s">
        <v>36</v>
      </c>
      <c r="F45" s="34">
        <v>30</v>
      </c>
      <c r="G45" s="32">
        <v>2</v>
      </c>
      <c r="H45" s="39" t="s">
        <v>97</v>
      </c>
      <c r="I45" s="25"/>
      <c r="J45" s="79">
        <v>306</v>
      </c>
      <c r="K45" s="25"/>
      <c r="L45" s="25"/>
      <c r="M45" s="25"/>
      <c r="N45" s="25"/>
      <c r="O45" s="25"/>
      <c r="P45" s="25"/>
      <c r="Q45" s="24"/>
      <c r="R45" s="24"/>
    </row>
    <row r="46" spans="1:10" ht="25.5">
      <c r="A46" s="32">
        <v>13</v>
      </c>
      <c r="B46" s="33" t="s">
        <v>65</v>
      </c>
      <c r="C46" s="32" t="s">
        <v>35</v>
      </c>
      <c r="D46" s="32">
        <v>300</v>
      </c>
      <c r="E46" s="32" t="s">
        <v>36</v>
      </c>
      <c r="F46" s="34">
        <v>50</v>
      </c>
      <c r="G46" s="32">
        <v>2</v>
      </c>
      <c r="H46" s="39" t="s">
        <v>97</v>
      </c>
      <c r="J46" s="79">
        <v>367</v>
      </c>
    </row>
    <row r="47" spans="1:10" ht="25.5">
      <c r="A47" s="32">
        <v>14</v>
      </c>
      <c r="B47" s="33" t="s">
        <v>66</v>
      </c>
      <c r="C47" s="32" t="s">
        <v>35</v>
      </c>
      <c r="D47" s="32">
        <v>200</v>
      </c>
      <c r="E47" s="32" t="s">
        <v>36</v>
      </c>
      <c r="F47" s="34">
        <v>30</v>
      </c>
      <c r="G47" s="32">
        <v>1</v>
      </c>
      <c r="H47" s="41" t="s">
        <v>97</v>
      </c>
      <c r="J47" s="79">
        <v>0</v>
      </c>
    </row>
    <row r="48" spans="1:8" ht="12.75">
      <c r="A48" s="23"/>
      <c r="B48" s="23"/>
      <c r="C48" s="23"/>
      <c r="D48" s="23"/>
      <c r="E48" s="23"/>
      <c r="F48" s="23"/>
      <c r="G48" s="24"/>
      <c r="H48" s="25"/>
    </row>
    <row r="49" spans="1:2" ht="12.75">
      <c r="A49" s="94" t="s">
        <v>100</v>
      </c>
      <c r="B49" s="66" t="s">
        <v>101</v>
      </c>
    </row>
    <row r="50" ht="12.75">
      <c r="B50" t="s">
        <v>107</v>
      </c>
    </row>
    <row r="51" ht="12.75">
      <c r="B51" t="s">
        <v>106</v>
      </c>
    </row>
  </sheetData>
  <sheetProtection/>
  <mergeCells count="47">
    <mergeCell ref="A1:B2"/>
    <mergeCell ref="C1:G2"/>
    <mergeCell ref="H1:J1"/>
    <mergeCell ref="Q1:R1"/>
    <mergeCell ref="H2:J2"/>
    <mergeCell ref="Q2:R2"/>
    <mergeCell ref="A4:R4"/>
    <mergeCell ref="A6:B6"/>
    <mergeCell ref="C6:D6"/>
    <mergeCell ref="F6:G6"/>
    <mergeCell ref="A7:D8"/>
    <mergeCell ref="F7:G7"/>
    <mergeCell ref="F8:G8"/>
    <mergeCell ref="A9:B9"/>
    <mergeCell ref="C9:D9"/>
    <mergeCell ref="F9:G9"/>
    <mergeCell ref="A11:A12"/>
    <mergeCell ref="B11:B12"/>
    <mergeCell ref="C11:E11"/>
    <mergeCell ref="F11:F12"/>
    <mergeCell ref="G11:G12"/>
    <mergeCell ref="I32:Q32"/>
    <mergeCell ref="R32:R33"/>
    <mergeCell ref="H11:J11"/>
    <mergeCell ref="R11:R12"/>
    <mergeCell ref="A22:B23"/>
    <mergeCell ref="C22:G23"/>
    <mergeCell ref="H22:J22"/>
    <mergeCell ref="Q22:R22"/>
    <mergeCell ref="H23:J23"/>
    <mergeCell ref="Q23:R23"/>
    <mergeCell ref="A25:R25"/>
    <mergeCell ref="A27:B27"/>
    <mergeCell ref="C27:D27"/>
    <mergeCell ref="G27:H27"/>
    <mergeCell ref="A28:D29"/>
    <mergeCell ref="G28:H28"/>
    <mergeCell ref="G29:H29"/>
    <mergeCell ref="A30:B30"/>
    <mergeCell ref="C30:D30"/>
    <mergeCell ref="G30:H30"/>
    <mergeCell ref="A32:A33"/>
    <mergeCell ref="B32:B33"/>
    <mergeCell ref="C32:E32"/>
    <mergeCell ref="F32:F33"/>
    <mergeCell ref="G32:G33"/>
    <mergeCell ref="H32:H33"/>
  </mergeCells>
  <printOptions/>
  <pageMargins left="1.1023622047244095" right="0.2362204724409449" top="0.2362204724409449" bottom="0.31496062992125984" header="0.15748031496062992" footer="0.31496062992125984"/>
  <pageSetup fitToHeight="1" fitToWidth="1" horizontalDpi="1200" verticalDpi="1200" orientation="portrait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SheetLayoutView="100" zoomScalePageLayoutView="0" workbookViewId="0" topLeftCell="A28">
      <selection activeCell="L48" sqref="L48"/>
    </sheetView>
  </sheetViews>
  <sheetFormatPr defaultColWidth="11.421875" defaultRowHeight="12.75"/>
  <cols>
    <col min="2" max="2" width="25.421875" style="0" customWidth="1"/>
    <col min="7" max="7" width="23.8515625" style="0" customWidth="1"/>
    <col min="8" max="8" width="17.421875" style="0" customWidth="1"/>
    <col min="9" max="9" width="11.421875" style="0" hidden="1" customWidth="1"/>
    <col min="10" max="10" width="15.7109375" style="0" hidden="1" customWidth="1"/>
    <col min="11" max="12" width="11.421875" style="0" customWidth="1"/>
    <col min="13" max="18" width="11.421875" style="0" hidden="1" customWidth="1"/>
  </cols>
  <sheetData>
    <row r="1" spans="1:18" ht="39.75" customHeight="1">
      <c r="A1" s="196"/>
      <c r="B1" s="197"/>
      <c r="C1" s="200" t="s">
        <v>0</v>
      </c>
      <c r="D1" s="200"/>
      <c r="E1" s="200"/>
      <c r="F1" s="200"/>
      <c r="G1" s="200"/>
      <c r="H1" s="201" t="s">
        <v>1</v>
      </c>
      <c r="I1" s="201"/>
      <c r="J1" s="201"/>
      <c r="K1" s="201"/>
      <c r="L1" s="201"/>
      <c r="M1" s="67"/>
      <c r="N1" s="67"/>
      <c r="O1" s="67"/>
      <c r="P1" s="68"/>
      <c r="Q1" s="201" t="s">
        <v>1</v>
      </c>
      <c r="R1" s="201"/>
    </row>
    <row r="2" spans="1:18" ht="39.75" customHeight="1">
      <c r="A2" s="198"/>
      <c r="B2" s="199"/>
      <c r="C2" s="200"/>
      <c r="D2" s="200"/>
      <c r="E2" s="200"/>
      <c r="F2" s="200"/>
      <c r="G2" s="200"/>
      <c r="H2" s="201" t="s">
        <v>98</v>
      </c>
      <c r="I2" s="201"/>
      <c r="J2" s="201"/>
      <c r="K2" s="201"/>
      <c r="L2" s="201"/>
      <c r="M2" s="69"/>
      <c r="N2" s="69"/>
      <c r="O2" s="69"/>
      <c r="P2" s="70"/>
      <c r="Q2" s="201" t="s">
        <v>102</v>
      </c>
      <c r="R2" s="201"/>
    </row>
    <row r="3" spans="1:18" ht="9" customHeight="1">
      <c r="A3" s="99"/>
      <c r="B3" s="99"/>
      <c r="C3" s="99"/>
      <c r="D3" s="99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3"/>
    </row>
    <row r="4" spans="1:18" ht="19.5" customHeight="1">
      <c r="A4" s="202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1:18" ht="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9.5" customHeight="1">
      <c r="A6" s="295" t="s">
        <v>3</v>
      </c>
      <c r="B6" s="295"/>
      <c r="C6" s="205">
        <v>42339</v>
      </c>
      <c r="D6" s="206"/>
      <c r="E6" s="5"/>
      <c r="F6" s="207" t="s">
        <v>4</v>
      </c>
      <c r="G6" s="207"/>
      <c r="H6" s="6"/>
      <c r="I6" s="6">
        <f aca="true" t="shared" si="0" ref="I6:Q6">I7*$C9</f>
        <v>10000</v>
      </c>
      <c r="J6" s="6">
        <f t="shared" si="0"/>
        <v>32500</v>
      </c>
      <c r="K6" s="6">
        <f t="shared" si="0"/>
        <v>58500</v>
      </c>
      <c r="L6" s="6">
        <f t="shared" si="0"/>
        <v>25000</v>
      </c>
      <c r="M6" s="6">
        <f t="shared" si="0"/>
        <v>8500</v>
      </c>
      <c r="N6" s="6">
        <f t="shared" si="0"/>
        <v>12500</v>
      </c>
      <c r="O6" s="6">
        <f t="shared" si="0"/>
        <v>144500</v>
      </c>
      <c r="P6" s="6">
        <f t="shared" si="0"/>
        <v>109020</v>
      </c>
      <c r="Q6" s="6">
        <f t="shared" si="0"/>
        <v>122500</v>
      </c>
      <c r="R6" s="7">
        <f>SUM(H6:Q6)</f>
        <v>523020</v>
      </c>
    </row>
    <row r="7" spans="1:18" ht="19.5" customHeight="1">
      <c r="A7" s="210" t="s">
        <v>5</v>
      </c>
      <c r="B7" s="211"/>
      <c r="C7" s="211"/>
      <c r="D7" s="212"/>
      <c r="E7" s="5"/>
      <c r="F7" s="207" t="s">
        <v>6</v>
      </c>
      <c r="G7" s="207"/>
      <c r="H7" s="6"/>
      <c r="I7" s="6">
        <v>1000</v>
      </c>
      <c r="J7" s="6">
        <v>3250</v>
      </c>
      <c r="K7" s="6">
        <v>5850</v>
      </c>
      <c r="L7" s="6">
        <v>2500</v>
      </c>
      <c r="M7" s="6">
        <v>850</v>
      </c>
      <c r="N7" s="6">
        <v>1250</v>
      </c>
      <c r="O7" s="6">
        <v>14450</v>
      </c>
      <c r="P7" s="6">
        <v>10902</v>
      </c>
      <c r="Q7" s="6">
        <v>12250</v>
      </c>
      <c r="R7" s="7">
        <f>SUM(H7:Q7)</f>
        <v>52302</v>
      </c>
    </row>
    <row r="8" spans="1:18" ht="19.5" customHeight="1">
      <c r="A8" s="213"/>
      <c r="B8" s="214"/>
      <c r="C8" s="214"/>
      <c r="D8" s="215"/>
      <c r="E8" s="5"/>
      <c r="F8" s="207" t="s">
        <v>7</v>
      </c>
      <c r="G8" s="207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9.5" customHeight="1">
      <c r="A9" s="207" t="s">
        <v>8</v>
      </c>
      <c r="B9" s="207"/>
      <c r="C9" s="218">
        <v>10</v>
      </c>
      <c r="D9" s="218"/>
      <c r="E9" s="5"/>
      <c r="F9" s="207" t="s">
        <v>9</v>
      </c>
      <c r="G9" s="207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9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" customHeight="1">
      <c r="A11" s="225" t="s">
        <v>10</v>
      </c>
      <c r="B11" s="225" t="s">
        <v>11</v>
      </c>
      <c r="C11" s="190" t="s">
        <v>12</v>
      </c>
      <c r="D11" s="191"/>
      <c r="E11" s="192"/>
      <c r="F11" s="208" t="s">
        <v>13</v>
      </c>
      <c r="G11" s="208" t="s">
        <v>14</v>
      </c>
      <c r="H11" s="190" t="s">
        <v>15</v>
      </c>
      <c r="I11" s="191"/>
      <c r="J11" s="191"/>
      <c r="K11" s="191"/>
      <c r="L11" s="191"/>
      <c r="M11" s="191"/>
      <c r="N11" s="191"/>
      <c r="O11" s="191"/>
      <c r="P11" s="191"/>
      <c r="Q11" s="192"/>
      <c r="R11" s="208" t="s">
        <v>16</v>
      </c>
    </row>
    <row r="12" spans="1:18" ht="36" customHeight="1">
      <c r="A12" s="226"/>
      <c r="B12" s="226"/>
      <c r="C12" s="10" t="s">
        <v>17</v>
      </c>
      <c r="D12" s="10" t="s">
        <v>18</v>
      </c>
      <c r="E12" s="10" t="s">
        <v>19</v>
      </c>
      <c r="F12" s="209"/>
      <c r="G12" s="209"/>
      <c r="H12" s="101"/>
      <c r="I12" s="101" t="s">
        <v>21</v>
      </c>
      <c r="J12" s="101" t="s">
        <v>22</v>
      </c>
      <c r="K12" s="101" t="s">
        <v>23</v>
      </c>
      <c r="L12" s="101" t="s">
        <v>24</v>
      </c>
      <c r="M12" s="101" t="s">
        <v>25</v>
      </c>
      <c r="N12" s="101" t="s">
        <v>26</v>
      </c>
      <c r="O12" s="101" t="s">
        <v>27</v>
      </c>
      <c r="P12" s="101" t="s">
        <v>28</v>
      </c>
      <c r="Q12" s="101" t="s">
        <v>29</v>
      </c>
      <c r="R12" s="209"/>
    </row>
    <row r="13" spans="1:18" ht="49.5" customHeight="1">
      <c r="A13" s="12">
        <v>1</v>
      </c>
      <c r="B13" s="13" t="s">
        <v>30</v>
      </c>
      <c r="C13" s="14" t="s">
        <v>31</v>
      </c>
      <c r="D13" s="14">
        <v>250</v>
      </c>
      <c r="E13" s="14" t="s">
        <v>32</v>
      </c>
      <c r="F13" s="15">
        <v>20</v>
      </c>
      <c r="G13" s="16" t="s">
        <v>97</v>
      </c>
      <c r="H13" s="17"/>
      <c r="I13" s="17">
        <f aca="true" t="shared" si="1" ref="I13:Q20">I$7*$F13</f>
        <v>20000</v>
      </c>
      <c r="J13" s="17">
        <f t="shared" si="1"/>
        <v>65000</v>
      </c>
      <c r="K13" s="17">
        <v>58500</v>
      </c>
      <c r="L13" s="17">
        <v>25000</v>
      </c>
      <c r="M13" s="17">
        <f t="shared" si="1"/>
        <v>17000</v>
      </c>
      <c r="N13" s="17">
        <f t="shared" si="1"/>
        <v>25000</v>
      </c>
      <c r="O13" s="17">
        <f t="shared" si="1"/>
        <v>289000</v>
      </c>
      <c r="P13" s="17">
        <f t="shared" si="1"/>
        <v>218040</v>
      </c>
      <c r="Q13" s="17">
        <f t="shared" si="1"/>
        <v>245000</v>
      </c>
      <c r="R13" s="18">
        <f aca="true" t="shared" si="2" ref="R13:R20">SUM(H13:Q13)</f>
        <v>962540</v>
      </c>
    </row>
    <row r="14" spans="1:18" ht="20.25" customHeight="1">
      <c r="A14" s="12">
        <f>A13+1</f>
        <v>2</v>
      </c>
      <c r="B14" s="20" t="s">
        <v>33</v>
      </c>
      <c r="C14" s="14" t="s">
        <v>31</v>
      </c>
      <c r="D14" s="14">
        <v>65</v>
      </c>
      <c r="E14" s="14" t="s">
        <v>32</v>
      </c>
      <c r="F14" s="15">
        <v>8</v>
      </c>
      <c r="G14" s="16" t="s">
        <v>97</v>
      </c>
      <c r="H14" s="17"/>
      <c r="I14" s="17">
        <f t="shared" si="1"/>
        <v>8000</v>
      </c>
      <c r="J14" s="17">
        <f t="shared" si="1"/>
        <v>26000</v>
      </c>
      <c r="K14" s="17">
        <v>23400</v>
      </c>
      <c r="L14" s="17">
        <v>10000</v>
      </c>
      <c r="M14" s="17">
        <f t="shared" si="1"/>
        <v>6800</v>
      </c>
      <c r="N14" s="17">
        <f t="shared" si="1"/>
        <v>10000</v>
      </c>
      <c r="O14" s="17">
        <f t="shared" si="1"/>
        <v>115600</v>
      </c>
      <c r="P14" s="17">
        <f t="shared" si="1"/>
        <v>87216</v>
      </c>
      <c r="Q14" s="17">
        <f t="shared" si="1"/>
        <v>98000</v>
      </c>
      <c r="R14" s="18">
        <f t="shared" si="2"/>
        <v>385016</v>
      </c>
    </row>
    <row r="15" spans="1:18" ht="34.5" customHeight="1">
      <c r="A15" s="12">
        <v>3</v>
      </c>
      <c r="B15" s="20" t="s">
        <v>34</v>
      </c>
      <c r="C15" s="14" t="s">
        <v>35</v>
      </c>
      <c r="D15" s="14">
        <v>30</v>
      </c>
      <c r="E15" s="14" t="s">
        <v>36</v>
      </c>
      <c r="F15" s="15">
        <v>4</v>
      </c>
      <c r="G15" s="16" t="s">
        <v>97</v>
      </c>
      <c r="H15" s="17"/>
      <c r="I15" s="17">
        <f t="shared" si="1"/>
        <v>4000</v>
      </c>
      <c r="J15" s="17">
        <f t="shared" si="1"/>
        <v>13000</v>
      </c>
      <c r="K15" s="17">
        <v>11700</v>
      </c>
      <c r="L15" s="17">
        <v>5000</v>
      </c>
      <c r="M15" s="17">
        <f t="shared" si="1"/>
        <v>3400</v>
      </c>
      <c r="N15" s="17">
        <f t="shared" si="1"/>
        <v>5000</v>
      </c>
      <c r="O15" s="17">
        <f t="shared" si="1"/>
        <v>57800</v>
      </c>
      <c r="P15" s="17">
        <f t="shared" si="1"/>
        <v>43608</v>
      </c>
      <c r="Q15" s="17">
        <f t="shared" si="1"/>
        <v>49000</v>
      </c>
      <c r="R15" s="18">
        <f t="shared" si="2"/>
        <v>192508</v>
      </c>
    </row>
    <row r="16" spans="1:18" ht="37.5" customHeight="1">
      <c r="A16" s="12">
        <f>A15+1</f>
        <v>4</v>
      </c>
      <c r="B16" s="13" t="s">
        <v>37</v>
      </c>
      <c r="C16" s="14" t="s">
        <v>35</v>
      </c>
      <c r="D16" s="14">
        <v>30</v>
      </c>
      <c r="E16" s="14" t="s">
        <v>36</v>
      </c>
      <c r="F16" s="15">
        <v>2</v>
      </c>
      <c r="G16" s="16" t="s">
        <v>97</v>
      </c>
      <c r="H16" s="17"/>
      <c r="I16" s="17">
        <f t="shared" si="1"/>
        <v>2000</v>
      </c>
      <c r="J16" s="17">
        <f t="shared" si="1"/>
        <v>6500</v>
      </c>
      <c r="K16" s="17">
        <v>5850</v>
      </c>
      <c r="L16" s="17">
        <v>2500</v>
      </c>
      <c r="M16" s="17">
        <f t="shared" si="1"/>
        <v>1700</v>
      </c>
      <c r="N16" s="17">
        <f t="shared" si="1"/>
        <v>2500</v>
      </c>
      <c r="O16" s="17">
        <f t="shared" si="1"/>
        <v>28900</v>
      </c>
      <c r="P16" s="17">
        <f t="shared" si="1"/>
        <v>21804</v>
      </c>
      <c r="Q16" s="17">
        <f t="shared" si="1"/>
        <v>24500</v>
      </c>
      <c r="R16" s="18">
        <f t="shared" si="2"/>
        <v>96254</v>
      </c>
    </row>
    <row r="17" spans="1:18" ht="19.5" customHeight="1">
      <c r="A17" s="12">
        <v>5</v>
      </c>
      <c r="B17" s="21" t="s">
        <v>38</v>
      </c>
      <c r="C17" s="14" t="s">
        <v>35</v>
      </c>
      <c r="D17" s="14">
        <v>30</v>
      </c>
      <c r="E17" s="14" t="s">
        <v>36</v>
      </c>
      <c r="F17" s="15">
        <v>4</v>
      </c>
      <c r="G17" s="16" t="s">
        <v>97</v>
      </c>
      <c r="H17" s="17"/>
      <c r="I17" s="17">
        <f t="shared" si="1"/>
        <v>4000</v>
      </c>
      <c r="J17" s="17">
        <f t="shared" si="1"/>
        <v>13000</v>
      </c>
      <c r="K17" s="17">
        <v>11700</v>
      </c>
      <c r="L17" s="17">
        <v>5000</v>
      </c>
      <c r="M17" s="17">
        <f t="shared" si="1"/>
        <v>3400</v>
      </c>
      <c r="N17" s="17">
        <f t="shared" si="1"/>
        <v>5000</v>
      </c>
      <c r="O17" s="17">
        <f t="shared" si="1"/>
        <v>57800</v>
      </c>
      <c r="P17" s="17">
        <f t="shared" si="1"/>
        <v>43608</v>
      </c>
      <c r="Q17" s="17">
        <f t="shared" si="1"/>
        <v>49000</v>
      </c>
      <c r="R17" s="18">
        <f t="shared" si="2"/>
        <v>192508</v>
      </c>
    </row>
    <row r="18" spans="1:18" ht="19.5" customHeight="1">
      <c r="A18" s="12">
        <v>6</v>
      </c>
      <c r="B18" s="20" t="s">
        <v>39</v>
      </c>
      <c r="C18" s="14" t="s">
        <v>35</v>
      </c>
      <c r="D18" s="50">
        <v>25</v>
      </c>
      <c r="E18" s="50" t="s">
        <v>36</v>
      </c>
      <c r="F18" s="15">
        <v>12</v>
      </c>
      <c r="G18" s="16" t="s">
        <v>97</v>
      </c>
      <c r="H18" s="17"/>
      <c r="I18" s="17">
        <f t="shared" si="1"/>
        <v>12000</v>
      </c>
      <c r="J18" s="17">
        <f t="shared" si="1"/>
        <v>39000</v>
      </c>
      <c r="K18" s="17">
        <v>35100</v>
      </c>
      <c r="L18" s="17">
        <v>15000</v>
      </c>
      <c r="M18" s="17">
        <f t="shared" si="1"/>
        <v>10200</v>
      </c>
      <c r="N18" s="17">
        <f t="shared" si="1"/>
        <v>15000</v>
      </c>
      <c r="O18" s="17">
        <f t="shared" si="1"/>
        <v>173400</v>
      </c>
      <c r="P18" s="17">
        <f t="shared" si="1"/>
        <v>130824</v>
      </c>
      <c r="Q18" s="17">
        <f t="shared" si="1"/>
        <v>147000</v>
      </c>
      <c r="R18" s="18">
        <f>SUM(H18:Q18)</f>
        <v>577524</v>
      </c>
    </row>
    <row r="19" spans="1:18" ht="33.75" customHeight="1">
      <c r="A19" s="12">
        <v>7</v>
      </c>
      <c r="B19" s="13" t="s">
        <v>40</v>
      </c>
      <c r="C19" s="14" t="s">
        <v>35</v>
      </c>
      <c r="D19" s="14">
        <v>30</v>
      </c>
      <c r="E19" s="14" t="s">
        <v>36</v>
      </c>
      <c r="F19" s="15">
        <v>2</v>
      </c>
      <c r="G19" s="16" t="s">
        <v>97</v>
      </c>
      <c r="H19" s="17"/>
      <c r="I19" s="17">
        <f t="shared" si="1"/>
        <v>2000</v>
      </c>
      <c r="J19" s="17">
        <f t="shared" si="1"/>
        <v>6500</v>
      </c>
      <c r="K19" s="17">
        <v>5850</v>
      </c>
      <c r="L19" s="17">
        <v>2500</v>
      </c>
      <c r="M19" s="17">
        <f t="shared" si="1"/>
        <v>1700</v>
      </c>
      <c r="N19" s="17">
        <f t="shared" si="1"/>
        <v>2500</v>
      </c>
      <c r="O19" s="17">
        <f t="shared" si="1"/>
        <v>28900</v>
      </c>
      <c r="P19" s="17">
        <f t="shared" si="1"/>
        <v>21804</v>
      </c>
      <c r="Q19" s="17">
        <f t="shared" si="1"/>
        <v>24500</v>
      </c>
      <c r="R19" s="18">
        <f t="shared" si="2"/>
        <v>96254</v>
      </c>
    </row>
    <row r="20" spans="1:18" ht="33.75" customHeight="1">
      <c r="A20" s="12">
        <v>8</v>
      </c>
      <c r="B20" s="20" t="s">
        <v>41</v>
      </c>
      <c r="C20" s="14" t="s">
        <v>35</v>
      </c>
      <c r="D20" s="14">
        <v>30</v>
      </c>
      <c r="E20" s="14" t="s">
        <v>36</v>
      </c>
      <c r="F20" s="15">
        <v>8</v>
      </c>
      <c r="G20" s="22" t="s">
        <v>97</v>
      </c>
      <c r="H20" s="17"/>
      <c r="I20" s="17">
        <f t="shared" si="1"/>
        <v>8000</v>
      </c>
      <c r="J20" s="17">
        <f t="shared" si="1"/>
        <v>26000</v>
      </c>
      <c r="K20" s="17">
        <v>23400</v>
      </c>
      <c r="L20" s="17">
        <v>10000</v>
      </c>
      <c r="M20" s="17">
        <f t="shared" si="1"/>
        <v>6800</v>
      </c>
      <c r="N20" s="17">
        <f t="shared" si="1"/>
        <v>10000</v>
      </c>
      <c r="O20" s="17">
        <f t="shared" si="1"/>
        <v>115600</v>
      </c>
      <c r="P20" s="17">
        <f t="shared" si="1"/>
        <v>87216</v>
      </c>
      <c r="Q20" s="17">
        <f t="shared" si="1"/>
        <v>98000</v>
      </c>
      <c r="R20" s="18">
        <f t="shared" si="2"/>
        <v>385016</v>
      </c>
    </row>
    <row r="21" ht="21" customHeight="1"/>
    <row r="22" spans="1:18" ht="39.75" customHeight="1">
      <c r="A22" s="196"/>
      <c r="B22" s="197"/>
      <c r="C22" s="200" t="s">
        <v>0</v>
      </c>
      <c r="D22" s="200"/>
      <c r="E22" s="200"/>
      <c r="F22" s="200"/>
      <c r="G22" s="200"/>
      <c r="H22" s="201" t="s">
        <v>1</v>
      </c>
      <c r="I22" s="201"/>
      <c r="J22" s="201"/>
      <c r="K22" s="201"/>
      <c r="L22" s="201"/>
      <c r="M22" s="67"/>
      <c r="N22" s="67"/>
      <c r="O22" s="67"/>
      <c r="P22" s="68"/>
      <c r="Q22" s="201" t="s">
        <v>1</v>
      </c>
      <c r="R22" s="201"/>
    </row>
    <row r="23" spans="1:18" ht="39.75" customHeight="1">
      <c r="A23" s="198"/>
      <c r="B23" s="199"/>
      <c r="C23" s="200"/>
      <c r="D23" s="200"/>
      <c r="E23" s="200"/>
      <c r="F23" s="200"/>
      <c r="G23" s="200"/>
      <c r="H23" s="201" t="s">
        <v>98</v>
      </c>
      <c r="I23" s="201"/>
      <c r="J23" s="201"/>
      <c r="K23" s="201"/>
      <c r="L23" s="201"/>
      <c r="M23" s="69"/>
      <c r="N23" s="69"/>
      <c r="O23" s="69"/>
      <c r="P23" s="70"/>
      <c r="Q23" s="201" t="s">
        <v>102</v>
      </c>
      <c r="R23" s="201"/>
    </row>
    <row r="24" spans="1:18" ht="9" customHeight="1">
      <c r="A24" s="99"/>
      <c r="B24" s="99"/>
      <c r="C24" s="99"/>
      <c r="D24" s="99"/>
      <c r="E24" s="99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3"/>
    </row>
    <row r="25" spans="1:18" ht="19.5" customHeight="1">
      <c r="A25" s="202" t="s">
        <v>2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</row>
    <row r="26" spans="1:18" ht="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30" customHeight="1">
      <c r="A27" s="203" t="s">
        <v>3</v>
      </c>
      <c r="B27" s="204"/>
      <c r="C27" s="205">
        <v>42339</v>
      </c>
      <c r="D27" s="206"/>
      <c r="E27" s="5"/>
      <c r="F27" s="5"/>
      <c r="G27" s="207" t="s">
        <v>4</v>
      </c>
      <c r="H27" s="207"/>
      <c r="I27" s="6">
        <f aca="true" t="shared" si="3" ref="I27:Q27">I28*$C30</f>
        <v>29000</v>
      </c>
      <c r="J27" s="6">
        <f t="shared" si="3"/>
        <v>22000</v>
      </c>
      <c r="K27" s="6">
        <f t="shared" si="3"/>
        <v>5000</v>
      </c>
      <c r="L27" s="6">
        <f t="shared" si="3"/>
        <v>3000</v>
      </c>
      <c r="M27" s="6">
        <f t="shared" si="3"/>
        <v>6680</v>
      </c>
      <c r="N27" s="6">
        <f t="shared" si="3"/>
        <v>12500</v>
      </c>
      <c r="O27" s="6">
        <f t="shared" si="3"/>
        <v>40200</v>
      </c>
      <c r="P27" s="6">
        <f t="shared" si="3"/>
        <v>8000</v>
      </c>
      <c r="Q27" s="6">
        <f t="shared" si="3"/>
        <v>7400</v>
      </c>
      <c r="R27" s="6">
        <f>SUM(I27:Q27)</f>
        <v>133780</v>
      </c>
    </row>
    <row r="28" spans="1:18" ht="24" customHeight="1">
      <c r="A28" s="210" t="s">
        <v>49</v>
      </c>
      <c r="B28" s="211"/>
      <c r="C28" s="211"/>
      <c r="D28" s="212"/>
      <c r="E28" s="5"/>
      <c r="F28" s="5"/>
      <c r="G28" s="207" t="s">
        <v>6</v>
      </c>
      <c r="H28" s="207"/>
      <c r="I28" s="6">
        <v>2900</v>
      </c>
      <c r="J28" s="6">
        <v>2200</v>
      </c>
      <c r="K28" s="6">
        <v>500</v>
      </c>
      <c r="L28" s="6">
        <v>300</v>
      </c>
      <c r="M28" s="6">
        <v>668</v>
      </c>
      <c r="N28" s="6">
        <v>1250</v>
      </c>
      <c r="O28" s="6">
        <v>4020</v>
      </c>
      <c r="P28" s="6">
        <v>800</v>
      </c>
      <c r="Q28" s="6">
        <v>740</v>
      </c>
      <c r="R28" s="6">
        <f>SUM(I28:Q28)</f>
        <v>13378</v>
      </c>
    </row>
    <row r="29" spans="1:18" ht="19.5" customHeight="1">
      <c r="A29" s="213"/>
      <c r="B29" s="214"/>
      <c r="C29" s="214"/>
      <c r="D29" s="215"/>
      <c r="E29" s="5"/>
      <c r="F29" s="5"/>
      <c r="G29" s="207"/>
      <c r="H29" s="207"/>
      <c r="I29" s="6"/>
      <c r="J29" s="6"/>
      <c r="K29" s="6"/>
      <c r="L29" s="6"/>
      <c r="M29" s="6"/>
      <c r="N29" s="6"/>
      <c r="O29" s="6"/>
      <c r="P29" s="6"/>
      <c r="Q29" s="6"/>
      <c r="R29" s="6">
        <f>SUM(I29:Q29)</f>
        <v>0</v>
      </c>
    </row>
    <row r="30" spans="1:18" ht="18.75" customHeight="1">
      <c r="A30" s="216" t="s">
        <v>8</v>
      </c>
      <c r="B30" s="217"/>
      <c r="C30" s="218">
        <v>10</v>
      </c>
      <c r="D30" s="218"/>
      <c r="E30" s="5"/>
      <c r="F30" s="5"/>
      <c r="G30" s="207"/>
      <c r="H30" s="207"/>
      <c r="I30" s="6"/>
      <c r="J30" s="6"/>
      <c r="K30" s="6"/>
      <c r="L30" s="6"/>
      <c r="M30" s="6"/>
      <c r="N30" s="6"/>
      <c r="O30" s="6"/>
      <c r="P30" s="6"/>
      <c r="Q30" s="6"/>
      <c r="R30" s="6">
        <f>SUM(I30:Q30)</f>
        <v>0</v>
      </c>
    </row>
    <row r="31" spans="1:18" ht="9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" customHeight="1">
      <c r="A32" s="225" t="s">
        <v>10</v>
      </c>
      <c r="B32" s="225" t="s">
        <v>11</v>
      </c>
      <c r="C32" s="190" t="s">
        <v>12</v>
      </c>
      <c r="D32" s="191"/>
      <c r="E32" s="192"/>
      <c r="F32" s="227" t="s">
        <v>50</v>
      </c>
      <c r="G32" s="227" t="s">
        <v>51</v>
      </c>
      <c r="H32" s="208" t="s">
        <v>14</v>
      </c>
      <c r="I32" s="190" t="s">
        <v>15</v>
      </c>
      <c r="J32" s="191"/>
      <c r="K32" s="191"/>
      <c r="L32" s="191"/>
      <c r="M32" s="191"/>
      <c r="N32" s="191"/>
      <c r="O32" s="191"/>
      <c r="P32" s="191"/>
      <c r="Q32" s="192"/>
      <c r="R32" s="208" t="s">
        <v>16</v>
      </c>
    </row>
    <row r="33" spans="1:18" ht="42.75" customHeight="1">
      <c r="A33" s="226"/>
      <c r="B33" s="226"/>
      <c r="C33" s="10" t="s">
        <v>17</v>
      </c>
      <c r="D33" s="10" t="s">
        <v>18</v>
      </c>
      <c r="E33" s="10" t="s">
        <v>19</v>
      </c>
      <c r="F33" s="227"/>
      <c r="G33" s="227"/>
      <c r="H33" s="209"/>
      <c r="I33" s="101" t="s">
        <v>20</v>
      </c>
      <c r="J33" s="101" t="s">
        <v>22</v>
      </c>
      <c r="K33" s="101" t="s">
        <v>23</v>
      </c>
      <c r="L33" s="101" t="s">
        <v>24</v>
      </c>
      <c r="M33" s="101" t="s">
        <v>25</v>
      </c>
      <c r="N33" s="101" t="s">
        <v>26</v>
      </c>
      <c r="O33" s="101" t="s">
        <v>27</v>
      </c>
      <c r="P33" s="101" t="s">
        <v>28</v>
      </c>
      <c r="Q33" s="101" t="s">
        <v>29</v>
      </c>
      <c r="R33" s="209"/>
    </row>
    <row r="34" spans="1:18" ht="19.5" customHeight="1">
      <c r="A34" s="32">
        <v>1</v>
      </c>
      <c r="B34" s="33" t="s">
        <v>52</v>
      </c>
      <c r="C34" s="32" t="s">
        <v>53</v>
      </c>
      <c r="D34" s="32">
        <v>500</v>
      </c>
      <c r="E34" s="32" t="s">
        <v>32</v>
      </c>
      <c r="F34" s="34">
        <v>5</v>
      </c>
      <c r="G34" s="32">
        <v>18</v>
      </c>
      <c r="H34" s="35" t="s">
        <v>97</v>
      </c>
      <c r="I34" s="36">
        <f>ROUNDUP(($F34*$G34*I$7)/$D34,0)</f>
        <v>180</v>
      </c>
      <c r="J34" s="36">
        <f aca="true" t="shared" si="4" ref="J34:Q44">ROUNDUP(($F34*$G34*J$7)/$D34,0)</f>
        <v>585</v>
      </c>
      <c r="K34" s="65">
        <v>45</v>
      </c>
      <c r="L34" s="65">
        <v>27</v>
      </c>
      <c r="M34" s="36">
        <f t="shared" si="4"/>
        <v>153</v>
      </c>
      <c r="N34" s="36">
        <f t="shared" si="4"/>
        <v>225</v>
      </c>
      <c r="O34" s="36">
        <f t="shared" si="4"/>
        <v>2601</v>
      </c>
      <c r="P34" s="36">
        <f t="shared" si="4"/>
        <v>1963</v>
      </c>
      <c r="Q34" s="36">
        <f t="shared" si="4"/>
        <v>2205</v>
      </c>
      <c r="R34" s="18">
        <f aca="true" t="shared" si="5" ref="R34:R44">SUM(I34:Q34)</f>
        <v>7984</v>
      </c>
    </row>
    <row r="35" spans="1:18" ht="19.5" customHeight="1">
      <c r="A35" s="32">
        <f>A34+1</f>
        <v>2</v>
      </c>
      <c r="B35" s="37" t="s">
        <v>54</v>
      </c>
      <c r="C35" s="32" t="s">
        <v>35</v>
      </c>
      <c r="D35" s="32">
        <v>400</v>
      </c>
      <c r="E35" s="32" t="s">
        <v>36</v>
      </c>
      <c r="F35" s="34">
        <v>20</v>
      </c>
      <c r="G35" s="32">
        <v>4</v>
      </c>
      <c r="H35" s="35" t="s">
        <v>97</v>
      </c>
      <c r="I35" s="36">
        <f aca="true" t="shared" si="6" ref="I35:I44">ROUNDUP(($F35*$G35*I$7)/$D35,0)</f>
        <v>200</v>
      </c>
      <c r="J35" s="36">
        <f t="shared" si="4"/>
        <v>650</v>
      </c>
      <c r="K35" s="65">
        <v>50</v>
      </c>
      <c r="L35" s="65">
        <v>30</v>
      </c>
      <c r="M35" s="36">
        <f t="shared" si="4"/>
        <v>170</v>
      </c>
      <c r="N35" s="36">
        <f t="shared" si="4"/>
        <v>250</v>
      </c>
      <c r="O35" s="36">
        <f t="shared" si="4"/>
        <v>2890</v>
      </c>
      <c r="P35" s="36">
        <f t="shared" si="4"/>
        <v>2181</v>
      </c>
      <c r="Q35" s="36">
        <f t="shared" si="4"/>
        <v>2450</v>
      </c>
      <c r="R35" s="18">
        <f t="shared" si="5"/>
        <v>8871</v>
      </c>
    </row>
    <row r="36" spans="1:18" ht="28.5" customHeight="1">
      <c r="A36" s="32">
        <f aca="true" t="shared" si="7" ref="A36:A43">A35+1</f>
        <v>3</v>
      </c>
      <c r="B36" s="33" t="s">
        <v>55</v>
      </c>
      <c r="C36" s="32" t="s">
        <v>56</v>
      </c>
      <c r="D36" s="32">
        <v>100</v>
      </c>
      <c r="E36" s="32" t="s">
        <v>36</v>
      </c>
      <c r="F36" s="34">
        <v>30</v>
      </c>
      <c r="G36" s="32">
        <v>4</v>
      </c>
      <c r="H36" s="35" t="s">
        <v>97</v>
      </c>
      <c r="I36" s="36">
        <f t="shared" si="6"/>
        <v>1200</v>
      </c>
      <c r="J36" s="36">
        <f t="shared" si="4"/>
        <v>3900</v>
      </c>
      <c r="K36" s="65">
        <v>300</v>
      </c>
      <c r="L36" s="65">
        <v>180</v>
      </c>
      <c r="M36" s="36">
        <f t="shared" si="4"/>
        <v>1020</v>
      </c>
      <c r="N36" s="36">
        <f t="shared" si="4"/>
        <v>1500</v>
      </c>
      <c r="O36" s="36">
        <f t="shared" si="4"/>
        <v>17340</v>
      </c>
      <c r="P36" s="36">
        <f t="shared" si="4"/>
        <v>13083</v>
      </c>
      <c r="Q36" s="36">
        <f t="shared" si="4"/>
        <v>14700</v>
      </c>
      <c r="R36" s="18">
        <f t="shared" si="5"/>
        <v>53223</v>
      </c>
    </row>
    <row r="37" spans="1:18" ht="19.5" customHeight="1">
      <c r="A37" s="32">
        <v>4</v>
      </c>
      <c r="B37" s="37" t="s">
        <v>57</v>
      </c>
      <c r="C37" s="32" t="s">
        <v>35</v>
      </c>
      <c r="D37" s="32">
        <v>250</v>
      </c>
      <c r="E37" s="32" t="s">
        <v>36</v>
      </c>
      <c r="F37" s="34">
        <v>10</v>
      </c>
      <c r="G37" s="32">
        <v>4</v>
      </c>
      <c r="H37" s="35" t="s">
        <v>97</v>
      </c>
      <c r="I37" s="36">
        <f t="shared" si="6"/>
        <v>160</v>
      </c>
      <c r="J37" s="36">
        <f t="shared" si="4"/>
        <v>520</v>
      </c>
      <c r="K37" s="65">
        <v>40</v>
      </c>
      <c r="L37" s="65">
        <v>24</v>
      </c>
      <c r="M37" s="36">
        <f t="shared" si="4"/>
        <v>136</v>
      </c>
      <c r="N37" s="36">
        <f t="shared" si="4"/>
        <v>200</v>
      </c>
      <c r="O37" s="36">
        <f t="shared" si="4"/>
        <v>2312</v>
      </c>
      <c r="P37" s="36">
        <f t="shared" si="4"/>
        <v>1745</v>
      </c>
      <c r="Q37" s="36">
        <f t="shared" si="4"/>
        <v>1960</v>
      </c>
      <c r="R37" s="18">
        <f t="shared" si="5"/>
        <v>7097</v>
      </c>
    </row>
    <row r="38" spans="1:18" ht="19.5" customHeight="1">
      <c r="A38" s="32">
        <f>A37+1</f>
        <v>5</v>
      </c>
      <c r="B38" s="37" t="s">
        <v>58</v>
      </c>
      <c r="C38" s="32" t="s">
        <v>35</v>
      </c>
      <c r="D38" s="32">
        <v>500</v>
      </c>
      <c r="E38" s="32" t="s">
        <v>36</v>
      </c>
      <c r="F38" s="34">
        <v>30</v>
      </c>
      <c r="G38" s="32">
        <v>2</v>
      </c>
      <c r="H38" s="40" t="s">
        <v>97</v>
      </c>
      <c r="I38" s="36">
        <f t="shared" si="6"/>
        <v>120</v>
      </c>
      <c r="J38" s="36">
        <f t="shared" si="4"/>
        <v>390</v>
      </c>
      <c r="K38" s="65">
        <v>30</v>
      </c>
      <c r="L38" s="65">
        <v>18</v>
      </c>
      <c r="M38" s="36">
        <f t="shared" si="4"/>
        <v>102</v>
      </c>
      <c r="N38" s="36">
        <f t="shared" si="4"/>
        <v>150</v>
      </c>
      <c r="O38" s="36">
        <f t="shared" si="4"/>
        <v>1734</v>
      </c>
      <c r="P38" s="36">
        <f t="shared" si="4"/>
        <v>1309</v>
      </c>
      <c r="Q38" s="36">
        <f t="shared" si="4"/>
        <v>1470</v>
      </c>
      <c r="R38" s="18">
        <f t="shared" si="5"/>
        <v>5323</v>
      </c>
    </row>
    <row r="39" spans="1:18" ht="19.5" customHeight="1">
      <c r="A39" s="32">
        <f t="shared" si="7"/>
        <v>6</v>
      </c>
      <c r="B39" s="33" t="s">
        <v>59</v>
      </c>
      <c r="C39" s="32" t="s">
        <v>35</v>
      </c>
      <c r="D39" s="32">
        <v>25</v>
      </c>
      <c r="E39" s="32" t="s">
        <v>36</v>
      </c>
      <c r="F39" s="34">
        <v>25</v>
      </c>
      <c r="G39" s="32">
        <v>7</v>
      </c>
      <c r="H39" s="16" t="s">
        <v>97</v>
      </c>
      <c r="I39" s="36">
        <f t="shared" si="6"/>
        <v>7000</v>
      </c>
      <c r="J39" s="36">
        <f t="shared" si="4"/>
        <v>22750</v>
      </c>
      <c r="K39" s="65">
        <v>2000</v>
      </c>
      <c r="L39" s="65">
        <v>1200</v>
      </c>
      <c r="M39" s="36">
        <f t="shared" si="4"/>
        <v>5950</v>
      </c>
      <c r="N39" s="36">
        <f t="shared" si="4"/>
        <v>8750</v>
      </c>
      <c r="O39" s="36">
        <f t="shared" si="4"/>
        <v>101150</v>
      </c>
      <c r="P39" s="36">
        <f t="shared" si="4"/>
        <v>76314</v>
      </c>
      <c r="Q39" s="36">
        <f t="shared" si="4"/>
        <v>85750</v>
      </c>
      <c r="R39" s="18">
        <f t="shared" si="5"/>
        <v>310864</v>
      </c>
    </row>
    <row r="40" spans="1:18" ht="44.25" customHeight="1">
      <c r="A40" s="32">
        <f t="shared" si="7"/>
        <v>7</v>
      </c>
      <c r="B40" s="20" t="s">
        <v>30</v>
      </c>
      <c r="C40" s="32" t="s">
        <v>31</v>
      </c>
      <c r="D40" s="32">
        <v>250</v>
      </c>
      <c r="E40" s="32" t="s">
        <v>32</v>
      </c>
      <c r="F40" s="34">
        <v>250</v>
      </c>
      <c r="G40" s="32">
        <v>20</v>
      </c>
      <c r="H40" s="35" t="s">
        <v>97</v>
      </c>
      <c r="I40" s="36">
        <f t="shared" si="6"/>
        <v>20000</v>
      </c>
      <c r="J40" s="36">
        <f t="shared" si="4"/>
        <v>65000</v>
      </c>
      <c r="K40" s="65">
        <v>5000</v>
      </c>
      <c r="L40" s="65">
        <v>3000</v>
      </c>
      <c r="M40" s="36">
        <f t="shared" si="4"/>
        <v>17000</v>
      </c>
      <c r="N40" s="36">
        <f t="shared" si="4"/>
        <v>25000</v>
      </c>
      <c r="O40" s="36">
        <f t="shared" si="4"/>
        <v>289000</v>
      </c>
      <c r="P40" s="36">
        <f t="shared" si="4"/>
        <v>218040</v>
      </c>
      <c r="Q40" s="36">
        <f t="shared" si="4"/>
        <v>245000</v>
      </c>
      <c r="R40" s="18">
        <f t="shared" si="5"/>
        <v>887040</v>
      </c>
    </row>
    <row r="41" spans="1:18" ht="19.5" customHeight="1">
      <c r="A41" s="32">
        <v>8</v>
      </c>
      <c r="B41" s="37" t="s">
        <v>60</v>
      </c>
      <c r="C41" s="32" t="s">
        <v>35</v>
      </c>
      <c r="D41" s="32">
        <v>500</v>
      </c>
      <c r="E41" s="32" t="s">
        <v>36</v>
      </c>
      <c r="F41" s="34">
        <v>30</v>
      </c>
      <c r="G41" s="32">
        <v>2</v>
      </c>
      <c r="H41" s="41" t="s">
        <v>97</v>
      </c>
      <c r="I41" s="36">
        <f t="shared" si="6"/>
        <v>120</v>
      </c>
      <c r="J41" s="36">
        <f t="shared" si="4"/>
        <v>390</v>
      </c>
      <c r="K41" s="65">
        <v>30</v>
      </c>
      <c r="L41" s="65">
        <v>18</v>
      </c>
      <c r="M41" s="36">
        <f t="shared" si="4"/>
        <v>102</v>
      </c>
      <c r="N41" s="36">
        <f t="shared" si="4"/>
        <v>150</v>
      </c>
      <c r="O41" s="36">
        <f t="shared" si="4"/>
        <v>1734</v>
      </c>
      <c r="P41" s="36">
        <f t="shared" si="4"/>
        <v>1309</v>
      </c>
      <c r="Q41" s="36">
        <f t="shared" si="4"/>
        <v>1470</v>
      </c>
      <c r="R41" s="18">
        <f t="shared" si="5"/>
        <v>5323</v>
      </c>
    </row>
    <row r="42" spans="1:18" ht="36.75" customHeight="1">
      <c r="A42" s="32">
        <f t="shared" si="7"/>
        <v>9</v>
      </c>
      <c r="B42" s="33" t="s">
        <v>61</v>
      </c>
      <c r="C42" s="32" t="s">
        <v>35</v>
      </c>
      <c r="D42" s="32">
        <v>200</v>
      </c>
      <c r="E42" s="32" t="s">
        <v>36</v>
      </c>
      <c r="F42" s="34">
        <v>30</v>
      </c>
      <c r="G42" s="32">
        <v>1</v>
      </c>
      <c r="H42" s="40" t="s">
        <v>97</v>
      </c>
      <c r="I42" s="36">
        <f t="shared" si="6"/>
        <v>150</v>
      </c>
      <c r="J42" s="36">
        <f t="shared" si="4"/>
        <v>488</v>
      </c>
      <c r="K42" s="65">
        <v>75</v>
      </c>
      <c r="L42" s="65">
        <v>45</v>
      </c>
      <c r="M42" s="36">
        <f t="shared" si="4"/>
        <v>128</v>
      </c>
      <c r="N42" s="36">
        <f t="shared" si="4"/>
        <v>188</v>
      </c>
      <c r="O42" s="36">
        <f t="shared" si="4"/>
        <v>2168</v>
      </c>
      <c r="P42" s="36">
        <f t="shared" si="4"/>
        <v>1636</v>
      </c>
      <c r="Q42" s="36">
        <f t="shared" si="4"/>
        <v>1838</v>
      </c>
      <c r="R42" s="18">
        <f t="shared" si="5"/>
        <v>6716</v>
      </c>
    </row>
    <row r="43" spans="1:18" ht="19.5" customHeight="1">
      <c r="A43" s="32">
        <f t="shared" si="7"/>
        <v>10</v>
      </c>
      <c r="B43" s="37" t="s">
        <v>62</v>
      </c>
      <c r="C43" s="32" t="s">
        <v>31</v>
      </c>
      <c r="D43" s="32">
        <v>210</v>
      </c>
      <c r="E43" s="32" t="s">
        <v>36</v>
      </c>
      <c r="F43" s="34">
        <v>20</v>
      </c>
      <c r="G43" s="32">
        <v>2</v>
      </c>
      <c r="H43" s="35" t="s">
        <v>97</v>
      </c>
      <c r="I43" s="36">
        <f t="shared" si="6"/>
        <v>191</v>
      </c>
      <c r="J43" s="36">
        <f t="shared" si="4"/>
        <v>620</v>
      </c>
      <c r="K43" s="65">
        <v>48</v>
      </c>
      <c r="L43" s="65">
        <v>29</v>
      </c>
      <c r="M43" s="36">
        <f t="shared" si="4"/>
        <v>162</v>
      </c>
      <c r="N43" s="36">
        <f t="shared" si="4"/>
        <v>239</v>
      </c>
      <c r="O43" s="36">
        <f t="shared" si="4"/>
        <v>2753</v>
      </c>
      <c r="P43" s="36">
        <f t="shared" si="4"/>
        <v>2077</v>
      </c>
      <c r="Q43" s="36">
        <f t="shared" si="4"/>
        <v>2334</v>
      </c>
      <c r="R43" s="18">
        <f t="shared" si="5"/>
        <v>8453</v>
      </c>
    </row>
    <row r="44" spans="1:18" ht="19.5" customHeight="1">
      <c r="A44" s="32">
        <v>11</v>
      </c>
      <c r="B44" s="37" t="s">
        <v>63</v>
      </c>
      <c r="C44" s="32" t="s">
        <v>35</v>
      </c>
      <c r="D44" s="32">
        <v>500</v>
      </c>
      <c r="E44" s="32" t="s">
        <v>36</v>
      </c>
      <c r="F44" s="34">
        <v>20</v>
      </c>
      <c r="G44" s="32">
        <v>4</v>
      </c>
      <c r="H44" s="41" t="s">
        <v>97</v>
      </c>
      <c r="I44" s="36">
        <f t="shared" si="6"/>
        <v>160</v>
      </c>
      <c r="J44" s="36">
        <f t="shared" si="4"/>
        <v>520</v>
      </c>
      <c r="K44" s="65">
        <v>40</v>
      </c>
      <c r="L44" s="65">
        <v>24</v>
      </c>
      <c r="M44" s="36">
        <f t="shared" si="4"/>
        <v>136</v>
      </c>
      <c r="N44" s="36">
        <f t="shared" si="4"/>
        <v>200</v>
      </c>
      <c r="O44" s="36">
        <f t="shared" si="4"/>
        <v>2312</v>
      </c>
      <c r="P44" s="36">
        <f t="shared" si="4"/>
        <v>1745</v>
      </c>
      <c r="Q44" s="36">
        <f t="shared" si="4"/>
        <v>1960</v>
      </c>
      <c r="R44" s="18">
        <f t="shared" si="5"/>
        <v>7097</v>
      </c>
    </row>
    <row r="45" spans="1:18" ht="21" customHeight="1">
      <c r="A45" s="32">
        <v>12</v>
      </c>
      <c r="B45" s="37" t="s">
        <v>64</v>
      </c>
      <c r="C45" s="32" t="s">
        <v>56</v>
      </c>
      <c r="D45" s="32">
        <v>216</v>
      </c>
      <c r="E45" s="32" t="s">
        <v>36</v>
      </c>
      <c r="F45" s="34">
        <v>30</v>
      </c>
      <c r="G45" s="32">
        <v>2</v>
      </c>
      <c r="H45" s="39" t="s">
        <v>97</v>
      </c>
      <c r="I45" s="25"/>
      <c r="J45" s="25"/>
      <c r="K45" s="39">
        <v>70</v>
      </c>
      <c r="L45" s="39">
        <v>42</v>
      </c>
      <c r="M45" s="25"/>
      <c r="N45" s="25"/>
      <c r="O45" s="25"/>
      <c r="P45" s="25"/>
      <c r="Q45" s="24"/>
      <c r="R45" s="24"/>
    </row>
    <row r="46" spans="1:12" ht="25.5">
      <c r="A46" s="32">
        <v>13</v>
      </c>
      <c r="B46" s="33" t="s">
        <v>65</v>
      </c>
      <c r="C46" s="32" t="s">
        <v>35</v>
      </c>
      <c r="D46" s="32">
        <v>300</v>
      </c>
      <c r="E46" s="32" t="s">
        <v>36</v>
      </c>
      <c r="F46" s="34">
        <v>50</v>
      </c>
      <c r="G46" s="32">
        <v>2</v>
      </c>
      <c r="H46" s="39" t="s">
        <v>97</v>
      </c>
      <c r="K46" s="79">
        <v>84</v>
      </c>
      <c r="L46" s="79">
        <v>50</v>
      </c>
    </row>
    <row r="47" spans="1:12" ht="25.5">
      <c r="A47" s="32">
        <v>14</v>
      </c>
      <c r="B47" s="33" t="s">
        <v>66</v>
      </c>
      <c r="C47" s="32" t="s">
        <v>35</v>
      </c>
      <c r="D47" s="32">
        <v>200</v>
      </c>
      <c r="E47" s="32" t="s">
        <v>36</v>
      </c>
      <c r="F47" s="34">
        <v>30</v>
      </c>
      <c r="G47" s="32">
        <v>1</v>
      </c>
      <c r="H47" s="41" t="s">
        <v>97</v>
      </c>
      <c r="K47" s="79">
        <v>0</v>
      </c>
      <c r="L47" s="79">
        <v>0</v>
      </c>
    </row>
    <row r="48" spans="1:8" ht="12.75">
      <c r="A48" s="23"/>
      <c r="B48" s="23"/>
      <c r="C48" s="23"/>
      <c r="D48" s="23"/>
      <c r="E48" s="23"/>
      <c r="F48" s="23"/>
      <c r="G48" s="24"/>
      <c r="H48" s="25"/>
    </row>
    <row r="49" spans="1:2" ht="12.75">
      <c r="A49" s="94" t="s">
        <v>100</v>
      </c>
      <c r="B49" s="66" t="s">
        <v>101</v>
      </c>
    </row>
    <row r="50" ht="12.75">
      <c r="B50" t="s">
        <v>107</v>
      </c>
    </row>
    <row r="51" ht="12.75">
      <c r="B51" t="s">
        <v>106</v>
      </c>
    </row>
  </sheetData>
  <sheetProtection/>
  <mergeCells count="47">
    <mergeCell ref="A1:B2"/>
    <mergeCell ref="C1:G2"/>
    <mergeCell ref="H1:L1"/>
    <mergeCell ref="Q1:R1"/>
    <mergeCell ref="H2:L2"/>
    <mergeCell ref="Q2:R2"/>
    <mergeCell ref="A4:R4"/>
    <mergeCell ref="A6:B6"/>
    <mergeCell ref="C6:D6"/>
    <mergeCell ref="F6:G6"/>
    <mergeCell ref="A7:D8"/>
    <mergeCell ref="F7:G7"/>
    <mergeCell ref="F8:G8"/>
    <mergeCell ref="A9:B9"/>
    <mergeCell ref="C9:D9"/>
    <mergeCell ref="F9:G9"/>
    <mergeCell ref="A11:A12"/>
    <mergeCell ref="B11:B12"/>
    <mergeCell ref="C11:E11"/>
    <mergeCell ref="F11:F12"/>
    <mergeCell ref="G11:G12"/>
    <mergeCell ref="I32:Q32"/>
    <mergeCell ref="R32:R33"/>
    <mergeCell ref="H11:Q11"/>
    <mergeCell ref="R11:R12"/>
    <mergeCell ref="A22:B23"/>
    <mergeCell ref="C22:G23"/>
    <mergeCell ref="H22:L22"/>
    <mergeCell ref="Q22:R22"/>
    <mergeCell ref="H23:L23"/>
    <mergeCell ref="Q23:R23"/>
    <mergeCell ref="A25:R25"/>
    <mergeCell ref="A27:B27"/>
    <mergeCell ref="C27:D27"/>
    <mergeCell ref="G27:H27"/>
    <mergeCell ref="A28:D29"/>
    <mergeCell ref="G28:H28"/>
    <mergeCell ref="G29:H29"/>
    <mergeCell ref="A30:B30"/>
    <mergeCell ref="C30:D30"/>
    <mergeCell ref="G30:H30"/>
    <mergeCell ref="A32:A33"/>
    <mergeCell ref="B32:B33"/>
    <mergeCell ref="C32:E32"/>
    <mergeCell ref="F32:F33"/>
    <mergeCell ref="G32:G33"/>
    <mergeCell ref="H32:H33"/>
  </mergeCells>
  <printOptions/>
  <pageMargins left="0.8267716535433072" right="0.2362204724409449" top="0.2362204724409449" bottom="0.31496062992125984" header="0.15748031496062992" footer="0.31496062992125984"/>
  <pageSetup fitToHeight="1" fitToWidth="1" horizontalDpi="1200" verticalDpi="1200" orientation="portrait" scale="6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SheetLayoutView="100" zoomScalePageLayoutView="0" workbookViewId="0" topLeftCell="A30">
      <selection activeCell="J48" sqref="J48"/>
    </sheetView>
  </sheetViews>
  <sheetFormatPr defaultColWidth="11.421875" defaultRowHeight="12.75"/>
  <cols>
    <col min="2" max="2" width="25.421875" style="0" customWidth="1"/>
    <col min="7" max="7" width="18.57421875" style="0" customWidth="1"/>
    <col min="8" max="8" width="17.421875" style="0" customWidth="1"/>
    <col min="9" max="9" width="11.421875" style="0" hidden="1" customWidth="1"/>
    <col min="10" max="10" width="21.28125" style="0" customWidth="1"/>
    <col min="11" max="18" width="11.421875" style="0" hidden="1" customWidth="1"/>
  </cols>
  <sheetData>
    <row r="1" spans="1:18" ht="39.75" customHeight="1">
      <c r="A1" s="196"/>
      <c r="B1" s="197"/>
      <c r="C1" s="200" t="s">
        <v>0</v>
      </c>
      <c r="D1" s="200"/>
      <c r="E1" s="200"/>
      <c r="F1" s="200"/>
      <c r="G1" s="200"/>
      <c r="H1" s="201" t="s">
        <v>1</v>
      </c>
      <c r="I1" s="201"/>
      <c r="J1" s="201"/>
      <c r="K1" s="67"/>
      <c r="L1" s="67"/>
      <c r="M1" s="67"/>
      <c r="N1" s="67"/>
      <c r="O1" s="67"/>
      <c r="P1" s="68"/>
      <c r="Q1" s="201" t="s">
        <v>1</v>
      </c>
      <c r="R1" s="201"/>
    </row>
    <row r="2" spans="1:18" ht="39.75" customHeight="1">
      <c r="A2" s="198"/>
      <c r="B2" s="199"/>
      <c r="C2" s="200"/>
      <c r="D2" s="200"/>
      <c r="E2" s="200"/>
      <c r="F2" s="200"/>
      <c r="G2" s="200"/>
      <c r="H2" s="201" t="s">
        <v>99</v>
      </c>
      <c r="I2" s="201"/>
      <c r="J2" s="201"/>
      <c r="K2" s="69"/>
      <c r="L2" s="69"/>
      <c r="M2" s="69"/>
      <c r="N2" s="69"/>
      <c r="O2" s="69"/>
      <c r="P2" s="70"/>
      <c r="Q2" s="201" t="s">
        <v>102</v>
      </c>
      <c r="R2" s="201"/>
    </row>
    <row r="3" spans="1:18" ht="9" customHeight="1">
      <c r="A3" s="99"/>
      <c r="B3" s="99"/>
      <c r="C3" s="99"/>
      <c r="D3" s="99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3"/>
    </row>
    <row r="4" spans="1:18" ht="19.5" customHeight="1">
      <c r="A4" s="202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1:18" ht="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32.25" customHeight="1">
      <c r="A6" s="295" t="s">
        <v>3</v>
      </c>
      <c r="B6" s="295"/>
      <c r="C6" s="205">
        <v>42339</v>
      </c>
      <c r="D6" s="206"/>
      <c r="E6" s="5"/>
      <c r="F6" s="207" t="s">
        <v>4</v>
      </c>
      <c r="G6" s="207"/>
      <c r="H6" s="6"/>
      <c r="I6" s="6">
        <f aca="true" t="shared" si="0" ref="I6:Q6">I7*$C9</f>
        <v>10000</v>
      </c>
      <c r="J6" s="6">
        <f t="shared" si="0"/>
        <v>8500</v>
      </c>
      <c r="K6" s="6">
        <f t="shared" si="0"/>
        <v>45000</v>
      </c>
      <c r="L6" s="6">
        <f t="shared" si="0"/>
        <v>38500</v>
      </c>
      <c r="M6" s="6">
        <f t="shared" si="0"/>
        <v>8500</v>
      </c>
      <c r="N6" s="6">
        <f t="shared" si="0"/>
        <v>12500</v>
      </c>
      <c r="O6" s="6">
        <f t="shared" si="0"/>
        <v>144500</v>
      </c>
      <c r="P6" s="6">
        <f t="shared" si="0"/>
        <v>109020</v>
      </c>
      <c r="Q6" s="6">
        <f t="shared" si="0"/>
        <v>122500</v>
      </c>
      <c r="R6" s="7">
        <f>SUM(H6:Q6)</f>
        <v>499020</v>
      </c>
    </row>
    <row r="7" spans="1:18" ht="18.75" customHeight="1">
      <c r="A7" s="210" t="s">
        <v>5</v>
      </c>
      <c r="B7" s="211"/>
      <c r="C7" s="211"/>
      <c r="D7" s="212"/>
      <c r="E7" s="5"/>
      <c r="F7" s="207" t="s">
        <v>6</v>
      </c>
      <c r="G7" s="207"/>
      <c r="H7" s="6"/>
      <c r="I7" s="6">
        <v>1000</v>
      </c>
      <c r="J7" s="6">
        <v>850</v>
      </c>
      <c r="K7" s="6">
        <v>4500</v>
      </c>
      <c r="L7" s="6">
        <v>3850</v>
      </c>
      <c r="M7" s="6">
        <v>850</v>
      </c>
      <c r="N7" s="6">
        <v>1250</v>
      </c>
      <c r="O7" s="6">
        <v>14450</v>
      </c>
      <c r="P7" s="6">
        <v>10902</v>
      </c>
      <c r="Q7" s="6">
        <v>12250</v>
      </c>
      <c r="R7" s="7">
        <f>SUM(H7:Q7)</f>
        <v>49902</v>
      </c>
    </row>
    <row r="8" spans="1:18" ht="19.5" customHeight="1">
      <c r="A8" s="213"/>
      <c r="B8" s="214"/>
      <c r="C8" s="214"/>
      <c r="D8" s="215"/>
      <c r="E8" s="5"/>
      <c r="F8" s="207"/>
      <c r="G8" s="207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9.5" customHeight="1">
      <c r="A9" s="207" t="s">
        <v>8</v>
      </c>
      <c r="B9" s="207"/>
      <c r="C9" s="218">
        <v>10</v>
      </c>
      <c r="D9" s="218"/>
      <c r="E9" s="5"/>
      <c r="F9" s="207"/>
      <c r="G9" s="207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9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" customHeight="1">
      <c r="A11" s="225" t="s">
        <v>10</v>
      </c>
      <c r="B11" s="225" t="s">
        <v>11</v>
      </c>
      <c r="C11" s="190" t="s">
        <v>12</v>
      </c>
      <c r="D11" s="191"/>
      <c r="E11" s="192"/>
      <c r="F11" s="208" t="s">
        <v>13</v>
      </c>
      <c r="G11" s="208" t="s">
        <v>14</v>
      </c>
      <c r="H11" s="296" t="s">
        <v>15</v>
      </c>
      <c r="I11" s="296"/>
      <c r="J11" s="296"/>
      <c r="K11" s="189"/>
      <c r="L11" s="189"/>
      <c r="M11" s="189"/>
      <c r="N11" s="189"/>
      <c r="O11" s="189"/>
      <c r="P11" s="189"/>
      <c r="Q11" s="189"/>
      <c r="R11" s="208" t="s">
        <v>16</v>
      </c>
    </row>
    <row r="12" spans="1:18" ht="25.5" customHeight="1">
      <c r="A12" s="226"/>
      <c r="B12" s="226"/>
      <c r="C12" s="10" t="s">
        <v>17</v>
      </c>
      <c r="D12" s="10" t="s">
        <v>18</v>
      </c>
      <c r="E12" s="10" t="s">
        <v>19</v>
      </c>
      <c r="F12" s="209"/>
      <c r="G12" s="241"/>
      <c r="H12" s="73"/>
      <c r="I12" s="74" t="s">
        <v>21</v>
      </c>
      <c r="J12" s="75" t="s">
        <v>25</v>
      </c>
      <c r="K12" s="75" t="s">
        <v>23</v>
      </c>
      <c r="L12" s="101" t="s">
        <v>24</v>
      </c>
      <c r="M12" s="101" t="s">
        <v>25</v>
      </c>
      <c r="N12" s="101" t="s">
        <v>26</v>
      </c>
      <c r="O12" s="101" t="s">
        <v>27</v>
      </c>
      <c r="P12" s="101" t="s">
        <v>28</v>
      </c>
      <c r="Q12" s="101" t="s">
        <v>29</v>
      </c>
      <c r="R12" s="209"/>
    </row>
    <row r="13" spans="1:18" ht="38.25">
      <c r="A13" s="12">
        <v>1</v>
      </c>
      <c r="B13" s="13" t="s">
        <v>30</v>
      </c>
      <c r="C13" s="14" t="s">
        <v>31</v>
      </c>
      <c r="D13" s="14">
        <v>250</v>
      </c>
      <c r="E13" s="14" t="s">
        <v>32</v>
      </c>
      <c r="F13" s="15">
        <v>20</v>
      </c>
      <c r="G13" s="16" t="s">
        <v>97</v>
      </c>
      <c r="H13" s="76"/>
      <c r="I13" s="77">
        <f>I$7*$F13</f>
        <v>20000</v>
      </c>
      <c r="J13" s="78">
        <v>8500</v>
      </c>
      <c r="K13" s="78">
        <f aca="true" t="shared" si="1" ref="I13:Q20">K$7*$F13</f>
        <v>90000</v>
      </c>
      <c r="L13" s="17">
        <f t="shared" si="1"/>
        <v>77000</v>
      </c>
      <c r="M13" s="17">
        <f t="shared" si="1"/>
        <v>17000</v>
      </c>
      <c r="N13" s="17">
        <f t="shared" si="1"/>
        <v>25000</v>
      </c>
      <c r="O13" s="17">
        <f t="shared" si="1"/>
        <v>289000</v>
      </c>
      <c r="P13" s="17">
        <f t="shared" si="1"/>
        <v>218040</v>
      </c>
      <c r="Q13" s="17">
        <f t="shared" si="1"/>
        <v>245000</v>
      </c>
      <c r="R13" s="18">
        <f>SUM(H13:Q13)</f>
        <v>989540</v>
      </c>
    </row>
    <row r="14" spans="1:18" ht="37.5" customHeight="1">
      <c r="A14" s="12">
        <f>A13+1</f>
        <v>2</v>
      </c>
      <c r="B14" s="20" t="s">
        <v>33</v>
      </c>
      <c r="C14" s="14" t="s">
        <v>31</v>
      </c>
      <c r="D14" s="14">
        <v>65</v>
      </c>
      <c r="E14" s="14" t="s">
        <v>32</v>
      </c>
      <c r="F14" s="15">
        <v>8</v>
      </c>
      <c r="G14" s="16" t="s">
        <v>97</v>
      </c>
      <c r="H14" s="76"/>
      <c r="I14" s="77">
        <f t="shared" si="1"/>
        <v>8000</v>
      </c>
      <c r="J14" s="78">
        <v>3400</v>
      </c>
      <c r="K14" s="78">
        <f t="shared" si="1"/>
        <v>36000</v>
      </c>
      <c r="L14" s="17">
        <f t="shared" si="1"/>
        <v>30800</v>
      </c>
      <c r="M14" s="17">
        <f t="shared" si="1"/>
        <v>6800</v>
      </c>
      <c r="N14" s="17">
        <f t="shared" si="1"/>
        <v>10000</v>
      </c>
      <c r="O14" s="17">
        <f t="shared" si="1"/>
        <v>115600</v>
      </c>
      <c r="P14" s="17">
        <f t="shared" si="1"/>
        <v>87216</v>
      </c>
      <c r="Q14" s="17">
        <f t="shared" si="1"/>
        <v>98000</v>
      </c>
      <c r="R14" s="18">
        <f aca="true" t="shared" si="2" ref="R14:R20">SUM(H14:Q14)</f>
        <v>395816</v>
      </c>
    </row>
    <row r="15" spans="1:18" ht="32.25" customHeight="1">
      <c r="A15" s="12">
        <v>3</v>
      </c>
      <c r="B15" s="20" t="s">
        <v>34</v>
      </c>
      <c r="C15" s="14" t="s">
        <v>35</v>
      </c>
      <c r="D15" s="14">
        <v>30</v>
      </c>
      <c r="E15" s="14" t="s">
        <v>36</v>
      </c>
      <c r="F15" s="15">
        <v>4</v>
      </c>
      <c r="G15" s="16" t="s">
        <v>97</v>
      </c>
      <c r="H15" s="76"/>
      <c r="I15" s="77">
        <f t="shared" si="1"/>
        <v>4000</v>
      </c>
      <c r="J15" s="78">
        <v>1700</v>
      </c>
      <c r="K15" s="78">
        <f t="shared" si="1"/>
        <v>18000</v>
      </c>
      <c r="L15" s="17">
        <f t="shared" si="1"/>
        <v>15400</v>
      </c>
      <c r="M15" s="17">
        <f t="shared" si="1"/>
        <v>3400</v>
      </c>
      <c r="N15" s="17">
        <f t="shared" si="1"/>
        <v>5000</v>
      </c>
      <c r="O15" s="17">
        <f t="shared" si="1"/>
        <v>57800</v>
      </c>
      <c r="P15" s="17">
        <f t="shared" si="1"/>
        <v>43608</v>
      </c>
      <c r="Q15" s="17">
        <f t="shared" si="1"/>
        <v>49000</v>
      </c>
      <c r="R15" s="18">
        <f t="shared" si="2"/>
        <v>197908</v>
      </c>
    </row>
    <row r="16" spans="1:18" ht="31.5" customHeight="1">
      <c r="A16" s="12">
        <f>A15+1</f>
        <v>4</v>
      </c>
      <c r="B16" s="13" t="s">
        <v>37</v>
      </c>
      <c r="C16" s="14" t="s">
        <v>35</v>
      </c>
      <c r="D16" s="14">
        <v>30</v>
      </c>
      <c r="E16" s="14" t="s">
        <v>36</v>
      </c>
      <c r="F16" s="15">
        <v>2</v>
      </c>
      <c r="G16" s="16" t="s">
        <v>97</v>
      </c>
      <c r="H16" s="76"/>
      <c r="I16" s="77">
        <f t="shared" si="1"/>
        <v>2000</v>
      </c>
      <c r="J16" s="78">
        <v>850</v>
      </c>
      <c r="K16" s="78">
        <f t="shared" si="1"/>
        <v>9000</v>
      </c>
      <c r="L16" s="17">
        <f t="shared" si="1"/>
        <v>7700</v>
      </c>
      <c r="M16" s="17">
        <f t="shared" si="1"/>
        <v>1700</v>
      </c>
      <c r="N16" s="17">
        <f t="shared" si="1"/>
        <v>2500</v>
      </c>
      <c r="O16" s="17">
        <f t="shared" si="1"/>
        <v>28900</v>
      </c>
      <c r="P16" s="17">
        <f t="shared" si="1"/>
        <v>21804</v>
      </c>
      <c r="Q16" s="17">
        <f t="shared" si="1"/>
        <v>24500</v>
      </c>
      <c r="R16" s="18">
        <f t="shared" si="2"/>
        <v>98954</v>
      </c>
    </row>
    <row r="17" spans="1:18" ht="19.5" customHeight="1">
      <c r="A17" s="12">
        <v>5</v>
      </c>
      <c r="B17" s="21" t="s">
        <v>38</v>
      </c>
      <c r="C17" s="14" t="s">
        <v>35</v>
      </c>
      <c r="D17" s="14">
        <v>30</v>
      </c>
      <c r="E17" s="14" t="s">
        <v>36</v>
      </c>
      <c r="F17" s="15">
        <v>4</v>
      </c>
      <c r="G17" s="16" t="s">
        <v>97</v>
      </c>
      <c r="H17" s="76"/>
      <c r="I17" s="77">
        <f t="shared" si="1"/>
        <v>4000</v>
      </c>
      <c r="J17" s="78">
        <v>1700</v>
      </c>
      <c r="K17" s="78">
        <f t="shared" si="1"/>
        <v>18000</v>
      </c>
      <c r="L17" s="17">
        <f t="shared" si="1"/>
        <v>15400</v>
      </c>
      <c r="M17" s="17">
        <f t="shared" si="1"/>
        <v>3400</v>
      </c>
      <c r="N17" s="17">
        <f t="shared" si="1"/>
        <v>5000</v>
      </c>
      <c r="O17" s="17">
        <f t="shared" si="1"/>
        <v>57800</v>
      </c>
      <c r="P17" s="17">
        <f t="shared" si="1"/>
        <v>43608</v>
      </c>
      <c r="Q17" s="17">
        <f t="shared" si="1"/>
        <v>49000</v>
      </c>
      <c r="R17" s="18">
        <f t="shared" si="2"/>
        <v>197908</v>
      </c>
    </row>
    <row r="18" spans="1:18" ht="19.5" customHeight="1">
      <c r="A18" s="12">
        <f>A17+1</f>
        <v>6</v>
      </c>
      <c r="B18" s="20" t="s">
        <v>39</v>
      </c>
      <c r="C18" s="50" t="s">
        <v>35</v>
      </c>
      <c r="D18" s="50">
        <v>25</v>
      </c>
      <c r="E18" s="50" t="s">
        <v>36</v>
      </c>
      <c r="F18" s="15">
        <v>12</v>
      </c>
      <c r="G18" s="16" t="s">
        <v>97</v>
      </c>
      <c r="H18" s="76"/>
      <c r="I18" s="77">
        <f t="shared" si="1"/>
        <v>12000</v>
      </c>
      <c r="J18" s="78">
        <v>5100</v>
      </c>
      <c r="K18" s="78">
        <f t="shared" si="1"/>
        <v>54000</v>
      </c>
      <c r="L18" s="17">
        <f t="shared" si="1"/>
        <v>46200</v>
      </c>
      <c r="M18" s="17">
        <f t="shared" si="1"/>
        <v>10200</v>
      </c>
      <c r="N18" s="17">
        <f t="shared" si="1"/>
        <v>15000</v>
      </c>
      <c r="O18" s="17">
        <f t="shared" si="1"/>
        <v>173400</v>
      </c>
      <c r="P18" s="17">
        <f t="shared" si="1"/>
        <v>130824</v>
      </c>
      <c r="Q18" s="17">
        <f t="shared" si="1"/>
        <v>147000</v>
      </c>
      <c r="R18" s="18">
        <f>SUM(H18:Q18)</f>
        <v>593724</v>
      </c>
    </row>
    <row r="19" spans="1:18" ht="33" customHeight="1">
      <c r="A19" s="12">
        <f>A18+1</f>
        <v>7</v>
      </c>
      <c r="B19" s="13" t="s">
        <v>40</v>
      </c>
      <c r="C19" s="14" t="s">
        <v>35</v>
      </c>
      <c r="D19" s="14">
        <v>30</v>
      </c>
      <c r="E19" s="14" t="s">
        <v>36</v>
      </c>
      <c r="F19" s="15">
        <v>2</v>
      </c>
      <c r="G19" s="16" t="s">
        <v>97</v>
      </c>
      <c r="H19" s="76"/>
      <c r="I19" s="77">
        <f t="shared" si="1"/>
        <v>2000</v>
      </c>
      <c r="J19" s="78">
        <v>850</v>
      </c>
      <c r="K19" s="78">
        <f t="shared" si="1"/>
        <v>9000</v>
      </c>
      <c r="L19" s="17">
        <f t="shared" si="1"/>
        <v>7700</v>
      </c>
      <c r="M19" s="17">
        <f t="shared" si="1"/>
        <v>1700</v>
      </c>
      <c r="N19" s="17">
        <f t="shared" si="1"/>
        <v>2500</v>
      </c>
      <c r="O19" s="17">
        <f t="shared" si="1"/>
        <v>28900</v>
      </c>
      <c r="P19" s="17">
        <f t="shared" si="1"/>
        <v>21804</v>
      </c>
      <c r="Q19" s="17">
        <f t="shared" si="1"/>
        <v>24500</v>
      </c>
      <c r="R19" s="18">
        <f t="shared" si="2"/>
        <v>98954</v>
      </c>
    </row>
    <row r="20" spans="1:18" ht="33.75" customHeight="1">
      <c r="A20" s="12">
        <v>8</v>
      </c>
      <c r="B20" s="20" t="s">
        <v>41</v>
      </c>
      <c r="C20" s="14" t="s">
        <v>35</v>
      </c>
      <c r="D20" s="14">
        <v>30</v>
      </c>
      <c r="E20" s="14" t="s">
        <v>36</v>
      </c>
      <c r="F20" s="15">
        <v>8</v>
      </c>
      <c r="G20" s="22" t="s">
        <v>97</v>
      </c>
      <c r="H20" s="76"/>
      <c r="I20" s="77">
        <f t="shared" si="1"/>
        <v>8000</v>
      </c>
      <c r="J20" s="78">
        <v>3400</v>
      </c>
      <c r="K20" s="78">
        <f t="shared" si="1"/>
        <v>36000</v>
      </c>
      <c r="L20" s="17">
        <f t="shared" si="1"/>
        <v>30800</v>
      </c>
      <c r="M20" s="17">
        <f t="shared" si="1"/>
        <v>6800</v>
      </c>
      <c r="N20" s="17">
        <f t="shared" si="1"/>
        <v>10000</v>
      </c>
      <c r="O20" s="17">
        <f t="shared" si="1"/>
        <v>115600</v>
      </c>
      <c r="P20" s="17">
        <f t="shared" si="1"/>
        <v>87216</v>
      </c>
      <c r="Q20" s="17">
        <f t="shared" si="1"/>
        <v>98000</v>
      </c>
      <c r="R20" s="18">
        <f t="shared" si="2"/>
        <v>395816</v>
      </c>
    </row>
    <row r="21" ht="27.75" customHeight="1"/>
    <row r="22" spans="1:18" ht="39.75" customHeight="1">
      <c r="A22" s="196"/>
      <c r="B22" s="197"/>
      <c r="C22" s="200" t="s">
        <v>0</v>
      </c>
      <c r="D22" s="200"/>
      <c r="E22" s="200"/>
      <c r="F22" s="200"/>
      <c r="G22" s="200"/>
      <c r="H22" s="201" t="s">
        <v>1</v>
      </c>
      <c r="I22" s="201"/>
      <c r="J22" s="201"/>
      <c r="K22" s="67"/>
      <c r="L22" s="67"/>
      <c r="M22" s="67"/>
      <c r="N22" s="67"/>
      <c r="O22" s="67"/>
      <c r="P22" s="68"/>
      <c r="Q22" s="201" t="s">
        <v>1</v>
      </c>
      <c r="R22" s="201"/>
    </row>
    <row r="23" spans="1:18" ht="39.75" customHeight="1">
      <c r="A23" s="198"/>
      <c r="B23" s="199"/>
      <c r="C23" s="200"/>
      <c r="D23" s="200"/>
      <c r="E23" s="200"/>
      <c r="F23" s="200"/>
      <c r="G23" s="200"/>
      <c r="H23" s="201" t="s">
        <v>99</v>
      </c>
      <c r="I23" s="201"/>
      <c r="J23" s="201"/>
      <c r="K23" s="69"/>
      <c r="L23" s="69"/>
      <c r="M23" s="69"/>
      <c r="N23" s="69"/>
      <c r="O23" s="69"/>
      <c r="P23" s="70"/>
      <c r="Q23" s="201" t="s">
        <v>102</v>
      </c>
      <c r="R23" s="201"/>
    </row>
    <row r="24" spans="1:18" ht="9" customHeight="1">
      <c r="A24" s="99"/>
      <c r="B24" s="99"/>
      <c r="C24" s="99"/>
      <c r="D24" s="99"/>
      <c r="E24" s="99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3"/>
    </row>
    <row r="25" spans="1:18" ht="19.5" customHeight="1">
      <c r="A25" s="202" t="s">
        <v>2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</row>
    <row r="26" spans="1:18" ht="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30" customHeight="1">
      <c r="A27" s="203" t="s">
        <v>3</v>
      </c>
      <c r="B27" s="204"/>
      <c r="C27" s="205">
        <v>42339</v>
      </c>
      <c r="D27" s="206"/>
      <c r="E27" s="5"/>
      <c r="F27" s="5"/>
      <c r="G27" s="207" t="s">
        <v>4</v>
      </c>
      <c r="H27" s="207"/>
      <c r="I27" s="6">
        <f aca="true" t="shared" si="3" ref="I27:Q27">I28*$C30</f>
        <v>29000</v>
      </c>
      <c r="J27" s="6">
        <f t="shared" si="3"/>
        <v>6680</v>
      </c>
      <c r="K27" s="6">
        <f t="shared" si="3"/>
        <v>3000</v>
      </c>
      <c r="L27" s="6">
        <f t="shared" si="3"/>
        <v>3000</v>
      </c>
      <c r="M27" s="6">
        <f t="shared" si="3"/>
        <v>6680</v>
      </c>
      <c r="N27" s="6">
        <f t="shared" si="3"/>
        <v>12500</v>
      </c>
      <c r="O27" s="6">
        <f t="shared" si="3"/>
        <v>40200</v>
      </c>
      <c r="P27" s="6">
        <f t="shared" si="3"/>
        <v>8000</v>
      </c>
      <c r="Q27" s="6">
        <f t="shared" si="3"/>
        <v>7400</v>
      </c>
      <c r="R27" s="6">
        <f>SUM(I27:Q27)</f>
        <v>116460</v>
      </c>
    </row>
    <row r="28" spans="1:18" ht="21.75" customHeight="1">
      <c r="A28" s="210" t="s">
        <v>49</v>
      </c>
      <c r="B28" s="211"/>
      <c r="C28" s="211"/>
      <c r="D28" s="212"/>
      <c r="E28" s="5"/>
      <c r="F28" s="5"/>
      <c r="G28" s="207" t="s">
        <v>6</v>
      </c>
      <c r="H28" s="207"/>
      <c r="I28" s="6">
        <v>2900</v>
      </c>
      <c r="J28" s="6">
        <v>668</v>
      </c>
      <c r="K28" s="6">
        <v>300</v>
      </c>
      <c r="L28" s="6">
        <v>300</v>
      </c>
      <c r="M28" s="6">
        <v>668</v>
      </c>
      <c r="N28" s="6">
        <v>1250</v>
      </c>
      <c r="O28" s="6">
        <v>4020</v>
      </c>
      <c r="P28" s="6">
        <v>800</v>
      </c>
      <c r="Q28" s="6">
        <v>740</v>
      </c>
      <c r="R28" s="6">
        <f>SUM(I28:Q28)</f>
        <v>11646</v>
      </c>
    </row>
    <row r="29" spans="1:18" ht="19.5" customHeight="1">
      <c r="A29" s="213"/>
      <c r="B29" s="214"/>
      <c r="C29" s="214"/>
      <c r="D29" s="215"/>
      <c r="E29" s="5"/>
      <c r="F29" s="5"/>
      <c r="G29" s="207"/>
      <c r="H29" s="207"/>
      <c r="I29" s="6"/>
      <c r="J29" s="6"/>
      <c r="K29" s="6"/>
      <c r="L29" s="6"/>
      <c r="M29" s="6"/>
      <c r="N29" s="6"/>
      <c r="O29" s="6"/>
      <c r="P29" s="6"/>
      <c r="Q29" s="6"/>
      <c r="R29" s="6">
        <f>SUM(I29:Q29)</f>
        <v>0</v>
      </c>
    </row>
    <row r="30" spans="1:18" ht="18.75" customHeight="1">
      <c r="A30" s="216" t="s">
        <v>8</v>
      </c>
      <c r="B30" s="217"/>
      <c r="C30" s="218">
        <v>10</v>
      </c>
      <c r="D30" s="218"/>
      <c r="E30" s="5"/>
      <c r="F30" s="5"/>
      <c r="G30" s="207"/>
      <c r="H30" s="207"/>
      <c r="I30" s="6"/>
      <c r="J30" s="6"/>
      <c r="K30" s="6"/>
      <c r="L30" s="6"/>
      <c r="M30" s="6"/>
      <c r="N30" s="6"/>
      <c r="O30" s="6"/>
      <c r="P30" s="6"/>
      <c r="Q30" s="6"/>
      <c r="R30" s="6">
        <f>SUM(I30:Q30)</f>
        <v>0</v>
      </c>
    </row>
    <row r="31" spans="1:18" ht="9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" customHeight="1">
      <c r="A32" s="225" t="s">
        <v>10</v>
      </c>
      <c r="B32" s="225" t="s">
        <v>11</v>
      </c>
      <c r="C32" s="190" t="s">
        <v>12</v>
      </c>
      <c r="D32" s="191"/>
      <c r="E32" s="192"/>
      <c r="F32" s="227" t="s">
        <v>50</v>
      </c>
      <c r="G32" s="227" t="s">
        <v>51</v>
      </c>
      <c r="H32" s="208" t="s">
        <v>14</v>
      </c>
      <c r="I32" s="190" t="s">
        <v>15</v>
      </c>
      <c r="J32" s="191"/>
      <c r="K32" s="191"/>
      <c r="L32" s="191"/>
      <c r="M32" s="191"/>
      <c r="N32" s="191"/>
      <c r="O32" s="191"/>
      <c r="P32" s="191"/>
      <c r="Q32" s="192"/>
      <c r="R32" s="208" t="s">
        <v>16</v>
      </c>
    </row>
    <row r="33" spans="1:18" ht="42.75" customHeight="1">
      <c r="A33" s="226"/>
      <c r="B33" s="226"/>
      <c r="C33" s="10" t="s">
        <v>17</v>
      </c>
      <c r="D33" s="10" t="s">
        <v>18</v>
      </c>
      <c r="E33" s="10" t="s">
        <v>19</v>
      </c>
      <c r="F33" s="227"/>
      <c r="G33" s="227"/>
      <c r="H33" s="209"/>
      <c r="I33" s="101" t="s">
        <v>20</v>
      </c>
      <c r="J33" s="75" t="s">
        <v>25</v>
      </c>
      <c r="K33" s="101" t="s">
        <v>23</v>
      </c>
      <c r="L33" s="101" t="s">
        <v>24</v>
      </c>
      <c r="M33" s="101" t="s">
        <v>25</v>
      </c>
      <c r="N33" s="101" t="s">
        <v>26</v>
      </c>
      <c r="O33" s="101" t="s">
        <v>27</v>
      </c>
      <c r="P33" s="101" t="s">
        <v>28</v>
      </c>
      <c r="Q33" s="101" t="s">
        <v>29</v>
      </c>
      <c r="R33" s="209"/>
    </row>
    <row r="34" spans="1:18" ht="19.5" customHeight="1">
      <c r="A34" s="32">
        <v>1</v>
      </c>
      <c r="B34" s="33" t="s">
        <v>52</v>
      </c>
      <c r="C34" s="32" t="s">
        <v>53</v>
      </c>
      <c r="D34" s="32">
        <v>500</v>
      </c>
      <c r="E34" s="32" t="s">
        <v>32</v>
      </c>
      <c r="F34" s="34">
        <v>5</v>
      </c>
      <c r="G34" s="32">
        <v>18</v>
      </c>
      <c r="H34" s="35" t="s">
        <v>97</v>
      </c>
      <c r="I34" s="36">
        <f>ROUNDUP(($F34*$G34*I$7)/$D34,0)</f>
        <v>180</v>
      </c>
      <c r="J34" s="65">
        <v>61</v>
      </c>
      <c r="K34" s="36">
        <f aca="true" t="shared" si="4" ref="K34:Q44">ROUNDUP(($F34*$G34*K$7)/$D34,0)</f>
        <v>810</v>
      </c>
      <c r="L34" s="36">
        <f t="shared" si="4"/>
        <v>693</v>
      </c>
      <c r="M34" s="36">
        <f t="shared" si="4"/>
        <v>153</v>
      </c>
      <c r="N34" s="36">
        <f t="shared" si="4"/>
        <v>225</v>
      </c>
      <c r="O34" s="36">
        <f t="shared" si="4"/>
        <v>2601</v>
      </c>
      <c r="P34" s="36">
        <f t="shared" si="4"/>
        <v>1963</v>
      </c>
      <c r="Q34" s="36">
        <f t="shared" si="4"/>
        <v>2205</v>
      </c>
      <c r="R34" s="18">
        <f aca="true" t="shared" si="5" ref="R34:R44">SUM(I34:Q34)</f>
        <v>8891</v>
      </c>
    </row>
    <row r="35" spans="1:18" ht="19.5" customHeight="1">
      <c r="A35" s="32">
        <f>A34+1</f>
        <v>2</v>
      </c>
      <c r="B35" s="37" t="s">
        <v>54</v>
      </c>
      <c r="C35" s="32" t="s">
        <v>35</v>
      </c>
      <c r="D35" s="32">
        <v>400</v>
      </c>
      <c r="E35" s="32" t="s">
        <v>36</v>
      </c>
      <c r="F35" s="34">
        <v>20</v>
      </c>
      <c r="G35" s="32">
        <v>4</v>
      </c>
      <c r="H35" s="35" t="s">
        <v>97</v>
      </c>
      <c r="I35" s="36">
        <f aca="true" t="shared" si="6" ref="I35:I44">ROUNDUP(($F35*$G35*I$7)/$D35,0)</f>
        <v>200</v>
      </c>
      <c r="J35" s="65">
        <v>67</v>
      </c>
      <c r="K35" s="36">
        <f t="shared" si="4"/>
        <v>900</v>
      </c>
      <c r="L35" s="36">
        <f t="shared" si="4"/>
        <v>770</v>
      </c>
      <c r="M35" s="36">
        <f t="shared" si="4"/>
        <v>170</v>
      </c>
      <c r="N35" s="36">
        <f t="shared" si="4"/>
        <v>250</v>
      </c>
      <c r="O35" s="36">
        <f t="shared" si="4"/>
        <v>2890</v>
      </c>
      <c r="P35" s="36">
        <f t="shared" si="4"/>
        <v>2181</v>
      </c>
      <c r="Q35" s="36">
        <f t="shared" si="4"/>
        <v>2450</v>
      </c>
      <c r="R35" s="18">
        <f t="shared" si="5"/>
        <v>9878</v>
      </c>
    </row>
    <row r="36" spans="1:18" ht="28.5" customHeight="1">
      <c r="A36" s="32">
        <f aca="true" t="shared" si="7" ref="A36:A43">A35+1</f>
        <v>3</v>
      </c>
      <c r="B36" s="33" t="s">
        <v>55</v>
      </c>
      <c r="C36" s="32" t="s">
        <v>56</v>
      </c>
      <c r="D36" s="32">
        <v>100</v>
      </c>
      <c r="E36" s="32" t="s">
        <v>36</v>
      </c>
      <c r="F36" s="34">
        <v>30</v>
      </c>
      <c r="G36" s="32">
        <v>4</v>
      </c>
      <c r="H36" s="35" t="s">
        <v>97</v>
      </c>
      <c r="I36" s="36">
        <f t="shared" si="6"/>
        <v>1200</v>
      </c>
      <c r="J36" s="65">
        <v>401</v>
      </c>
      <c r="K36" s="36">
        <f t="shared" si="4"/>
        <v>5400</v>
      </c>
      <c r="L36" s="36">
        <f t="shared" si="4"/>
        <v>4620</v>
      </c>
      <c r="M36" s="36">
        <f t="shared" si="4"/>
        <v>1020</v>
      </c>
      <c r="N36" s="36">
        <f t="shared" si="4"/>
        <v>1500</v>
      </c>
      <c r="O36" s="36">
        <f t="shared" si="4"/>
        <v>17340</v>
      </c>
      <c r="P36" s="36">
        <f t="shared" si="4"/>
        <v>13083</v>
      </c>
      <c r="Q36" s="36">
        <f t="shared" si="4"/>
        <v>14700</v>
      </c>
      <c r="R36" s="18">
        <f t="shared" si="5"/>
        <v>59264</v>
      </c>
    </row>
    <row r="37" spans="1:18" ht="26.25" customHeight="1">
      <c r="A37" s="32">
        <v>4</v>
      </c>
      <c r="B37" s="37" t="s">
        <v>57</v>
      </c>
      <c r="C37" s="32" t="s">
        <v>35</v>
      </c>
      <c r="D37" s="32">
        <v>250</v>
      </c>
      <c r="E37" s="32" t="s">
        <v>36</v>
      </c>
      <c r="F37" s="34">
        <v>10</v>
      </c>
      <c r="G37" s="32">
        <v>4</v>
      </c>
      <c r="H37" s="35" t="s">
        <v>97</v>
      </c>
      <c r="I37" s="36">
        <f t="shared" si="6"/>
        <v>160</v>
      </c>
      <c r="J37" s="65">
        <v>54</v>
      </c>
      <c r="K37" s="36">
        <f t="shared" si="4"/>
        <v>720</v>
      </c>
      <c r="L37" s="36">
        <f t="shared" si="4"/>
        <v>616</v>
      </c>
      <c r="M37" s="36">
        <f t="shared" si="4"/>
        <v>136</v>
      </c>
      <c r="N37" s="36">
        <f t="shared" si="4"/>
        <v>200</v>
      </c>
      <c r="O37" s="36">
        <f t="shared" si="4"/>
        <v>2312</v>
      </c>
      <c r="P37" s="36">
        <f t="shared" si="4"/>
        <v>1745</v>
      </c>
      <c r="Q37" s="36">
        <f t="shared" si="4"/>
        <v>1960</v>
      </c>
      <c r="R37" s="18">
        <f t="shared" si="5"/>
        <v>7903</v>
      </c>
    </row>
    <row r="38" spans="1:18" ht="27" customHeight="1">
      <c r="A38" s="32">
        <f>A37+1</f>
        <v>5</v>
      </c>
      <c r="B38" s="37" t="s">
        <v>58</v>
      </c>
      <c r="C38" s="32" t="s">
        <v>35</v>
      </c>
      <c r="D38" s="32">
        <v>500</v>
      </c>
      <c r="E38" s="32" t="s">
        <v>36</v>
      </c>
      <c r="F38" s="34">
        <v>30</v>
      </c>
      <c r="G38" s="32">
        <v>2</v>
      </c>
      <c r="H38" s="40" t="s">
        <v>97</v>
      </c>
      <c r="I38" s="36">
        <f t="shared" si="6"/>
        <v>120</v>
      </c>
      <c r="J38" s="65">
        <v>41</v>
      </c>
      <c r="K38" s="36">
        <f t="shared" si="4"/>
        <v>540</v>
      </c>
      <c r="L38" s="36">
        <f t="shared" si="4"/>
        <v>462</v>
      </c>
      <c r="M38" s="36">
        <f t="shared" si="4"/>
        <v>102</v>
      </c>
      <c r="N38" s="36">
        <f t="shared" si="4"/>
        <v>150</v>
      </c>
      <c r="O38" s="36">
        <f t="shared" si="4"/>
        <v>1734</v>
      </c>
      <c r="P38" s="36">
        <f t="shared" si="4"/>
        <v>1309</v>
      </c>
      <c r="Q38" s="36">
        <f t="shared" si="4"/>
        <v>1470</v>
      </c>
      <c r="R38" s="18">
        <f t="shared" si="5"/>
        <v>5928</v>
      </c>
    </row>
    <row r="39" spans="1:18" ht="24.75" customHeight="1">
      <c r="A39" s="32">
        <f t="shared" si="7"/>
        <v>6</v>
      </c>
      <c r="B39" s="33" t="s">
        <v>59</v>
      </c>
      <c r="C39" s="32" t="s">
        <v>35</v>
      </c>
      <c r="D39" s="32">
        <v>25</v>
      </c>
      <c r="E39" s="32" t="s">
        <v>36</v>
      </c>
      <c r="F39" s="34">
        <v>25</v>
      </c>
      <c r="G39" s="32">
        <v>7</v>
      </c>
      <c r="H39" s="16" t="s">
        <v>97</v>
      </c>
      <c r="I39" s="36">
        <f t="shared" si="6"/>
        <v>7000</v>
      </c>
      <c r="J39" s="65">
        <v>2672</v>
      </c>
      <c r="K39" s="36">
        <f t="shared" si="4"/>
        <v>31500</v>
      </c>
      <c r="L39" s="36">
        <f t="shared" si="4"/>
        <v>26950</v>
      </c>
      <c r="M39" s="36">
        <f t="shared" si="4"/>
        <v>5950</v>
      </c>
      <c r="N39" s="36">
        <f t="shared" si="4"/>
        <v>8750</v>
      </c>
      <c r="O39" s="36">
        <f t="shared" si="4"/>
        <v>101150</v>
      </c>
      <c r="P39" s="36">
        <f t="shared" si="4"/>
        <v>76314</v>
      </c>
      <c r="Q39" s="36">
        <f t="shared" si="4"/>
        <v>85750</v>
      </c>
      <c r="R39" s="18">
        <f t="shared" si="5"/>
        <v>346036</v>
      </c>
    </row>
    <row r="40" spans="1:18" ht="44.25" customHeight="1">
      <c r="A40" s="32">
        <f t="shared" si="7"/>
        <v>7</v>
      </c>
      <c r="B40" s="20" t="s">
        <v>30</v>
      </c>
      <c r="C40" s="32" t="s">
        <v>31</v>
      </c>
      <c r="D40" s="32">
        <v>250</v>
      </c>
      <c r="E40" s="32" t="s">
        <v>32</v>
      </c>
      <c r="F40" s="34">
        <v>250</v>
      </c>
      <c r="G40" s="32">
        <v>20</v>
      </c>
      <c r="H40" s="35" t="s">
        <v>97</v>
      </c>
      <c r="I40" s="36">
        <f t="shared" si="6"/>
        <v>20000</v>
      </c>
      <c r="J40" s="65">
        <v>6680</v>
      </c>
      <c r="K40" s="36">
        <f t="shared" si="4"/>
        <v>90000</v>
      </c>
      <c r="L40" s="36">
        <f t="shared" si="4"/>
        <v>77000</v>
      </c>
      <c r="M40" s="36">
        <f t="shared" si="4"/>
        <v>17000</v>
      </c>
      <c r="N40" s="36">
        <f t="shared" si="4"/>
        <v>25000</v>
      </c>
      <c r="O40" s="36">
        <f t="shared" si="4"/>
        <v>289000</v>
      </c>
      <c r="P40" s="36">
        <f t="shared" si="4"/>
        <v>218040</v>
      </c>
      <c r="Q40" s="36">
        <f t="shared" si="4"/>
        <v>245000</v>
      </c>
      <c r="R40" s="18">
        <f t="shared" si="5"/>
        <v>987720</v>
      </c>
    </row>
    <row r="41" spans="1:18" ht="24.75" customHeight="1">
      <c r="A41" s="32">
        <v>8</v>
      </c>
      <c r="B41" s="37" t="s">
        <v>60</v>
      </c>
      <c r="C41" s="32" t="s">
        <v>35</v>
      </c>
      <c r="D41" s="32">
        <v>500</v>
      </c>
      <c r="E41" s="32" t="s">
        <v>36</v>
      </c>
      <c r="F41" s="34">
        <v>30</v>
      </c>
      <c r="G41" s="32">
        <v>2</v>
      </c>
      <c r="H41" s="41" t="s">
        <v>97</v>
      </c>
      <c r="I41" s="36">
        <f t="shared" si="6"/>
        <v>120</v>
      </c>
      <c r="J41" s="39">
        <v>41</v>
      </c>
      <c r="K41" s="36">
        <f t="shared" si="4"/>
        <v>540</v>
      </c>
      <c r="L41" s="36">
        <f t="shared" si="4"/>
        <v>462</v>
      </c>
      <c r="M41" s="36">
        <f t="shared" si="4"/>
        <v>102</v>
      </c>
      <c r="N41" s="36">
        <f t="shared" si="4"/>
        <v>150</v>
      </c>
      <c r="O41" s="36">
        <f t="shared" si="4"/>
        <v>1734</v>
      </c>
      <c r="P41" s="36">
        <f t="shared" si="4"/>
        <v>1309</v>
      </c>
      <c r="Q41" s="36">
        <f t="shared" si="4"/>
        <v>1470</v>
      </c>
      <c r="R41" s="18">
        <f t="shared" si="5"/>
        <v>5928</v>
      </c>
    </row>
    <row r="42" spans="1:18" ht="31.5" customHeight="1">
      <c r="A42" s="32">
        <f t="shared" si="7"/>
        <v>9</v>
      </c>
      <c r="B42" s="33" t="s">
        <v>61</v>
      </c>
      <c r="C42" s="32" t="s">
        <v>35</v>
      </c>
      <c r="D42" s="32">
        <v>200</v>
      </c>
      <c r="E42" s="32" t="s">
        <v>36</v>
      </c>
      <c r="F42" s="34">
        <v>30</v>
      </c>
      <c r="G42" s="32">
        <v>1</v>
      </c>
      <c r="H42" s="40" t="s">
        <v>97</v>
      </c>
      <c r="I42" s="36">
        <f t="shared" si="6"/>
        <v>150</v>
      </c>
      <c r="J42" s="79">
        <v>101</v>
      </c>
      <c r="K42" s="36">
        <f t="shared" si="4"/>
        <v>675</v>
      </c>
      <c r="L42" s="36">
        <f t="shared" si="4"/>
        <v>578</v>
      </c>
      <c r="M42" s="36">
        <f t="shared" si="4"/>
        <v>128</v>
      </c>
      <c r="N42" s="36">
        <f t="shared" si="4"/>
        <v>188</v>
      </c>
      <c r="O42" s="36">
        <f t="shared" si="4"/>
        <v>2168</v>
      </c>
      <c r="P42" s="36">
        <f t="shared" si="4"/>
        <v>1636</v>
      </c>
      <c r="Q42" s="36">
        <f t="shared" si="4"/>
        <v>1838</v>
      </c>
      <c r="R42" s="18">
        <f t="shared" si="5"/>
        <v>7462</v>
      </c>
    </row>
    <row r="43" spans="1:18" ht="30" customHeight="1">
      <c r="A43" s="32">
        <f t="shared" si="7"/>
        <v>10</v>
      </c>
      <c r="B43" s="37" t="s">
        <v>62</v>
      </c>
      <c r="C43" s="32" t="s">
        <v>31</v>
      </c>
      <c r="D43" s="32">
        <v>210</v>
      </c>
      <c r="E43" s="32" t="s">
        <v>36</v>
      </c>
      <c r="F43" s="34">
        <v>20</v>
      </c>
      <c r="G43" s="32">
        <v>2</v>
      </c>
      <c r="H43" s="35" t="s">
        <v>97</v>
      </c>
      <c r="I43" s="36">
        <f t="shared" si="6"/>
        <v>191</v>
      </c>
      <c r="J43" s="79">
        <v>64</v>
      </c>
      <c r="K43" s="36">
        <f t="shared" si="4"/>
        <v>858</v>
      </c>
      <c r="L43" s="36">
        <f t="shared" si="4"/>
        <v>734</v>
      </c>
      <c r="M43" s="36">
        <f t="shared" si="4"/>
        <v>162</v>
      </c>
      <c r="N43" s="36">
        <f t="shared" si="4"/>
        <v>239</v>
      </c>
      <c r="O43" s="36">
        <f t="shared" si="4"/>
        <v>2753</v>
      </c>
      <c r="P43" s="36">
        <f t="shared" si="4"/>
        <v>2077</v>
      </c>
      <c r="Q43" s="36">
        <f t="shared" si="4"/>
        <v>2334</v>
      </c>
      <c r="R43" s="18">
        <f t="shared" si="5"/>
        <v>9412</v>
      </c>
    </row>
    <row r="44" spans="1:18" ht="24.75" customHeight="1">
      <c r="A44" s="32">
        <v>11</v>
      </c>
      <c r="B44" s="37" t="s">
        <v>63</v>
      </c>
      <c r="C44" s="32" t="s">
        <v>35</v>
      </c>
      <c r="D44" s="32">
        <v>500</v>
      </c>
      <c r="E44" s="32" t="s">
        <v>36</v>
      </c>
      <c r="F44" s="34">
        <v>20</v>
      </c>
      <c r="G44" s="32">
        <v>4</v>
      </c>
      <c r="H44" s="41" t="s">
        <v>97</v>
      </c>
      <c r="I44" s="36">
        <f t="shared" si="6"/>
        <v>160</v>
      </c>
      <c r="J44" s="79">
        <v>54</v>
      </c>
      <c r="K44" s="36">
        <f t="shared" si="4"/>
        <v>720</v>
      </c>
      <c r="L44" s="36">
        <f t="shared" si="4"/>
        <v>616</v>
      </c>
      <c r="M44" s="36">
        <f t="shared" si="4"/>
        <v>136</v>
      </c>
      <c r="N44" s="36">
        <f t="shared" si="4"/>
        <v>200</v>
      </c>
      <c r="O44" s="36">
        <f t="shared" si="4"/>
        <v>2312</v>
      </c>
      <c r="P44" s="36">
        <f t="shared" si="4"/>
        <v>1745</v>
      </c>
      <c r="Q44" s="36">
        <f t="shared" si="4"/>
        <v>1960</v>
      </c>
      <c r="R44" s="18">
        <f t="shared" si="5"/>
        <v>7903</v>
      </c>
    </row>
    <row r="45" spans="1:18" ht="21.75" customHeight="1">
      <c r="A45" s="32">
        <v>12</v>
      </c>
      <c r="B45" s="37" t="s">
        <v>64</v>
      </c>
      <c r="C45" s="32" t="s">
        <v>56</v>
      </c>
      <c r="D45" s="32">
        <v>216</v>
      </c>
      <c r="E45" s="32" t="s">
        <v>36</v>
      </c>
      <c r="F45" s="34">
        <v>30</v>
      </c>
      <c r="G45" s="32">
        <v>2</v>
      </c>
      <c r="H45" s="39" t="s">
        <v>97</v>
      </c>
      <c r="I45" s="25"/>
      <c r="J45" s="79">
        <v>93</v>
      </c>
      <c r="K45" s="25"/>
      <c r="L45" s="25"/>
      <c r="M45" s="25"/>
      <c r="N45" s="25"/>
      <c r="O45" s="25"/>
      <c r="P45" s="25"/>
      <c r="Q45" s="24"/>
      <c r="R45" s="24"/>
    </row>
    <row r="46" spans="1:10" ht="25.5">
      <c r="A46" s="32">
        <v>13</v>
      </c>
      <c r="B46" s="33" t="s">
        <v>65</v>
      </c>
      <c r="C46" s="32" t="s">
        <v>35</v>
      </c>
      <c r="D46" s="32">
        <v>300</v>
      </c>
      <c r="E46" s="32" t="s">
        <v>36</v>
      </c>
      <c r="F46" s="34">
        <v>50</v>
      </c>
      <c r="G46" s="32">
        <v>2</v>
      </c>
      <c r="H46" s="39" t="s">
        <v>97</v>
      </c>
      <c r="J46" s="79">
        <v>112</v>
      </c>
    </row>
    <row r="47" spans="1:10" ht="25.5">
      <c r="A47" s="32">
        <v>14</v>
      </c>
      <c r="B47" s="33" t="s">
        <v>66</v>
      </c>
      <c r="C47" s="32" t="s">
        <v>35</v>
      </c>
      <c r="D47" s="32">
        <v>200</v>
      </c>
      <c r="E47" s="32" t="s">
        <v>36</v>
      </c>
      <c r="F47" s="34">
        <v>30</v>
      </c>
      <c r="G47" s="32">
        <v>1</v>
      </c>
      <c r="H47" s="41" t="s">
        <v>97</v>
      </c>
      <c r="J47" s="79">
        <v>0</v>
      </c>
    </row>
    <row r="48" spans="1:8" ht="12.75">
      <c r="A48" s="23"/>
      <c r="B48" s="23"/>
      <c r="C48" s="23"/>
      <c r="D48" s="23"/>
      <c r="E48" s="23"/>
      <c r="F48" s="23"/>
      <c r="G48" s="24"/>
      <c r="H48" s="25"/>
    </row>
    <row r="49" spans="1:2" ht="12.75">
      <c r="A49" s="94" t="s">
        <v>100</v>
      </c>
      <c r="B49" s="66" t="s">
        <v>101</v>
      </c>
    </row>
    <row r="50" ht="12.75">
      <c r="B50" t="s">
        <v>107</v>
      </c>
    </row>
    <row r="51" ht="12.75">
      <c r="B51" t="s">
        <v>106</v>
      </c>
    </row>
  </sheetData>
  <sheetProtection/>
  <mergeCells count="47">
    <mergeCell ref="A1:B2"/>
    <mergeCell ref="C1:G2"/>
    <mergeCell ref="H1:J1"/>
    <mergeCell ref="Q1:R1"/>
    <mergeCell ref="H2:J2"/>
    <mergeCell ref="Q2:R2"/>
    <mergeCell ref="A4:R4"/>
    <mergeCell ref="A6:B6"/>
    <mergeCell ref="C6:D6"/>
    <mergeCell ref="F6:G6"/>
    <mergeCell ref="A7:D8"/>
    <mergeCell ref="F7:G7"/>
    <mergeCell ref="F8:G8"/>
    <mergeCell ref="A9:B9"/>
    <mergeCell ref="C9:D9"/>
    <mergeCell ref="F9:G9"/>
    <mergeCell ref="A11:A12"/>
    <mergeCell ref="B11:B12"/>
    <mergeCell ref="C11:E11"/>
    <mergeCell ref="F11:F12"/>
    <mergeCell ref="G11:G12"/>
    <mergeCell ref="I32:Q32"/>
    <mergeCell ref="R32:R33"/>
    <mergeCell ref="H11:Q11"/>
    <mergeCell ref="R11:R12"/>
    <mergeCell ref="A22:B23"/>
    <mergeCell ref="C22:G23"/>
    <mergeCell ref="H22:J22"/>
    <mergeCell ref="Q22:R22"/>
    <mergeCell ref="H23:J23"/>
    <mergeCell ref="Q23:R23"/>
    <mergeCell ref="A25:R25"/>
    <mergeCell ref="A27:B27"/>
    <mergeCell ref="C27:D27"/>
    <mergeCell ref="G27:H27"/>
    <mergeCell ref="A28:D29"/>
    <mergeCell ref="G28:H28"/>
    <mergeCell ref="G29:H29"/>
    <mergeCell ref="A30:B30"/>
    <mergeCell ref="C30:D30"/>
    <mergeCell ref="G30:H30"/>
    <mergeCell ref="A32:A33"/>
    <mergeCell ref="B32:B33"/>
    <mergeCell ref="C32:E32"/>
    <mergeCell ref="F32:F33"/>
    <mergeCell ref="G32:G33"/>
    <mergeCell ref="H32:H33"/>
  </mergeCells>
  <printOptions/>
  <pageMargins left="1.1023622047244095" right="0.2362204724409449" top="0.2362204724409449" bottom="0.31496062992125984" header="0.15748031496062992" footer="0.31496062992125984"/>
  <pageSetup fitToHeight="1" fitToWidth="1" horizontalDpi="1200" verticalDpi="1200" orientation="portrait" scale="6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SheetLayoutView="100" zoomScalePageLayoutView="0" workbookViewId="0" topLeftCell="A33">
      <selection activeCell="J48" sqref="J48"/>
    </sheetView>
  </sheetViews>
  <sheetFormatPr defaultColWidth="11.421875" defaultRowHeight="12.75"/>
  <cols>
    <col min="2" max="2" width="25.421875" style="0" customWidth="1"/>
    <col min="7" max="7" width="18.57421875" style="0" customWidth="1"/>
    <col min="8" max="8" width="17.421875" style="0" customWidth="1"/>
    <col min="9" max="9" width="11.421875" style="0" hidden="1" customWidth="1"/>
    <col min="10" max="10" width="21.28125" style="0" customWidth="1"/>
    <col min="11" max="18" width="11.421875" style="0" hidden="1" customWidth="1"/>
  </cols>
  <sheetData>
    <row r="1" spans="1:18" ht="39.75" customHeight="1">
      <c r="A1" s="196"/>
      <c r="B1" s="197"/>
      <c r="C1" s="200" t="s">
        <v>0</v>
      </c>
      <c r="D1" s="200"/>
      <c r="E1" s="200"/>
      <c r="F1" s="200"/>
      <c r="G1" s="200"/>
      <c r="H1" s="201" t="s">
        <v>1</v>
      </c>
      <c r="I1" s="201"/>
      <c r="J1" s="201"/>
      <c r="K1" s="67"/>
      <c r="L1" s="67"/>
      <c r="M1" s="67"/>
      <c r="N1" s="67"/>
      <c r="O1" s="67"/>
      <c r="P1" s="68"/>
      <c r="Q1" s="201" t="s">
        <v>1</v>
      </c>
      <c r="R1" s="201"/>
    </row>
    <row r="2" spans="1:18" ht="39.75" customHeight="1">
      <c r="A2" s="198"/>
      <c r="B2" s="199"/>
      <c r="C2" s="200"/>
      <c r="D2" s="200"/>
      <c r="E2" s="200"/>
      <c r="F2" s="200"/>
      <c r="G2" s="200"/>
      <c r="H2" s="201" t="s">
        <v>99</v>
      </c>
      <c r="I2" s="201"/>
      <c r="J2" s="201"/>
      <c r="K2" s="69"/>
      <c r="L2" s="69"/>
      <c r="M2" s="69"/>
      <c r="N2" s="69"/>
      <c r="O2" s="69"/>
      <c r="P2" s="70"/>
      <c r="Q2" s="201" t="s">
        <v>102</v>
      </c>
      <c r="R2" s="201"/>
    </row>
    <row r="3" spans="1:18" ht="9" customHeight="1">
      <c r="A3" s="99"/>
      <c r="B3" s="99"/>
      <c r="C3" s="99"/>
      <c r="D3" s="99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3"/>
    </row>
    <row r="4" spans="1:18" ht="19.5" customHeight="1">
      <c r="A4" s="202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1:18" ht="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32.25" customHeight="1">
      <c r="A6" s="295" t="s">
        <v>3</v>
      </c>
      <c r="B6" s="295"/>
      <c r="C6" s="205">
        <v>42339</v>
      </c>
      <c r="D6" s="206"/>
      <c r="E6" s="5"/>
      <c r="F6" s="207" t="s">
        <v>4</v>
      </c>
      <c r="G6" s="207"/>
      <c r="H6" s="6"/>
      <c r="I6" s="6">
        <f aca="true" t="shared" si="0" ref="I6:Q6">I7*$C9</f>
        <v>10000</v>
      </c>
      <c r="J6" s="6">
        <f t="shared" si="0"/>
        <v>12500</v>
      </c>
      <c r="K6" s="6">
        <f t="shared" si="0"/>
        <v>45000</v>
      </c>
      <c r="L6" s="6">
        <f t="shared" si="0"/>
        <v>38500</v>
      </c>
      <c r="M6" s="6">
        <f t="shared" si="0"/>
        <v>8500</v>
      </c>
      <c r="N6" s="6">
        <f t="shared" si="0"/>
        <v>12500</v>
      </c>
      <c r="O6" s="6">
        <f t="shared" si="0"/>
        <v>144500</v>
      </c>
      <c r="P6" s="6">
        <f t="shared" si="0"/>
        <v>109020</v>
      </c>
      <c r="Q6" s="6">
        <f t="shared" si="0"/>
        <v>122500</v>
      </c>
      <c r="R6" s="7">
        <f>SUM(H6:Q6)</f>
        <v>503020</v>
      </c>
    </row>
    <row r="7" spans="1:18" ht="27" customHeight="1">
      <c r="A7" s="210" t="s">
        <v>5</v>
      </c>
      <c r="B7" s="211"/>
      <c r="C7" s="211"/>
      <c r="D7" s="212"/>
      <c r="E7" s="5"/>
      <c r="F7" s="207" t="s">
        <v>6</v>
      </c>
      <c r="G7" s="207"/>
      <c r="H7" s="6"/>
      <c r="I7" s="6">
        <v>1000</v>
      </c>
      <c r="J7" s="6">
        <v>1250</v>
      </c>
      <c r="K7" s="6">
        <v>4500</v>
      </c>
      <c r="L7" s="6">
        <v>3850</v>
      </c>
      <c r="M7" s="6">
        <v>850</v>
      </c>
      <c r="N7" s="6">
        <v>1250</v>
      </c>
      <c r="O7" s="6">
        <v>14450</v>
      </c>
      <c r="P7" s="6">
        <v>10902</v>
      </c>
      <c r="Q7" s="6">
        <v>12250</v>
      </c>
      <c r="R7" s="7">
        <f>SUM(H7:Q7)</f>
        <v>50302</v>
      </c>
    </row>
    <row r="8" spans="1:18" ht="19.5" customHeight="1">
      <c r="A8" s="213"/>
      <c r="B8" s="214"/>
      <c r="C8" s="214"/>
      <c r="D8" s="215"/>
      <c r="E8" s="5"/>
      <c r="F8" s="207"/>
      <c r="G8" s="207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9.5" customHeight="1">
      <c r="A9" s="207" t="s">
        <v>8</v>
      </c>
      <c r="B9" s="207"/>
      <c r="C9" s="218">
        <v>10</v>
      </c>
      <c r="D9" s="218"/>
      <c r="E9" s="5"/>
      <c r="F9" s="207"/>
      <c r="G9" s="207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9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" customHeight="1">
      <c r="A11" s="225" t="s">
        <v>10</v>
      </c>
      <c r="B11" s="225" t="s">
        <v>11</v>
      </c>
      <c r="C11" s="190" t="s">
        <v>12</v>
      </c>
      <c r="D11" s="191"/>
      <c r="E11" s="192"/>
      <c r="F11" s="208" t="s">
        <v>13</v>
      </c>
      <c r="G11" s="208" t="s">
        <v>14</v>
      </c>
      <c r="H11" s="296" t="s">
        <v>15</v>
      </c>
      <c r="I11" s="296"/>
      <c r="J11" s="296"/>
      <c r="K11" s="189"/>
      <c r="L11" s="189"/>
      <c r="M11" s="189"/>
      <c r="N11" s="189"/>
      <c r="O11" s="189"/>
      <c r="P11" s="189"/>
      <c r="Q11" s="189"/>
      <c r="R11" s="208" t="s">
        <v>16</v>
      </c>
    </row>
    <row r="12" spans="1:18" ht="25.5" customHeight="1">
      <c r="A12" s="226"/>
      <c r="B12" s="226"/>
      <c r="C12" s="10" t="s">
        <v>17</v>
      </c>
      <c r="D12" s="10" t="s">
        <v>18</v>
      </c>
      <c r="E12" s="10" t="s">
        <v>19</v>
      </c>
      <c r="F12" s="209"/>
      <c r="G12" s="241"/>
      <c r="H12" s="73"/>
      <c r="I12" s="74" t="s">
        <v>21</v>
      </c>
      <c r="J12" s="75" t="s">
        <v>26</v>
      </c>
      <c r="K12" s="75" t="s">
        <v>23</v>
      </c>
      <c r="L12" s="101" t="s">
        <v>24</v>
      </c>
      <c r="M12" s="101" t="s">
        <v>25</v>
      </c>
      <c r="N12" s="101" t="s">
        <v>26</v>
      </c>
      <c r="O12" s="101" t="s">
        <v>27</v>
      </c>
      <c r="P12" s="101" t="s">
        <v>28</v>
      </c>
      <c r="Q12" s="101" t="s">
        <v>29</v>
      </c>
      <c r="R12" s="209"/>
    </row>
    <row r="13" spans="1:18" ht="38.25">
      <c r="A13" s="12">
        <v>1</v>
      </c>
      <c r="B13" s="13" t="s">
        <v>30</v>
      </c>
      <c r="C13" s="14" t="s">
        <v>31</v>
      </c>
      <c r="D13" s="14">
        <v>250</v>
      </c>
      <c r="E13" s="14" t="s">
        <v>32</v>
      </c>
      <c r="F13" s="15">
        <v>20</v>
      </c>
      <c r="G13" s="16" t="s">
        <v>97</v>
      </c>
      <c r="H13" s="76"/>
      <c r="I13" s="77">
        <f>I$7*$F13</f>
        <v>20000</v>
      </c>
      <c r="J13" s="78">
        <v>12500</v>
      </c>
      <c r="K13" s="78">
        <f aca="true" t="shared" si="1" ref="I13:Q20">K$7*$F13</f>
        <v>90000</v>
      </c>
      <c r="L13" s="17">
        <f t="shared" si="1"/>
        <v>77000</v>
      </c>
      <c r="M13" s="17">
        <f t="shared" si="1"/>
        <v>17000</v>
      </c>
      <c r="N13" s="17">
        <f t="shared" si="1"/>
        <v>25000</v>
      </c>
      <c r="O13" s="17">
        <f t="shared" si="1"/>
        <v>289000</v>
      </c>
      <c r="P13" s="17">
        <f t="shared" si="1"/>
        <v>218040</v>
      </c>
      <c r="Q13" s="17">
        <f t="shared" si="1"/>
        <v>245000</v>
      </c>
      <c r="R13" s="18">
        <f>SUM(H13:Q13)</f>
        <v>993540</v>
      </c>
    </row>
    <row r="14" spans="1:18" ht="37.5" customHeight="1">
      <c r="A14" s="12">
        <f>A13+1</f>
        <v>2</v>
      </c>
      <c r="B14" s="20" t="s">
        <v>33</v>
      </c>
      <c r="C14" s="14" t="s">
        <v>31</v>
      </c>
      <c r="D14" s="14">
        <v>65</v>
      </c>
      <c r="E14" s="14" t="s">
        <v>32</v>
      </c>
      <c r="F14" s="15">
        <v>8</v>
      </c>
      <c r="G14" s="16" t="s">
        <v>97</v>
      </c>
      <c r="H14" s="76"/>
      <c r="I14" s="77">
        <f t="shared" si="1"/>
        <v>8000</v>
      </c>
      <c r="J14" s="78">
        <v>5000</v>
      </c>
      <c r="K14" s="78">
        <f t="shared" si="1"/>
        <v>36000</v>
      </c>
      <c r="L14" s="17">
        <f t="shared" si="1"/>
        <v>30800</v>
      </c>
      <c r="M14" s="17">
        <f t="shared" si="1"/>
        <v>6800</v>
      </c>
      <c r="N14" s="17">
        <f t="shared" si="1"/>
        <v>10000</v>
      </c>
      <c r="O14" s="17">
        <f t="shared" si="1"/>
        <v>115600</v>
      </c>
      <c r="P14" s="17">
        <f t="shared" si="1"/>
        <v>87216</v>
      </c>
      <c r="Q14" s="17">
        <f t="shared" si="1"/>
        <v>98000</v>
      </c>
      <c r="R14" s="18">
        <f aca="true" t="shared" si="2" ref="R14:R20">SUM(H14:Q14)</f>
        <v>397416</v>
      </c>
    </row>
    <row r="15" spans="1:18" ht="32.25" customHeight="1">
      <c r="A15" s="12">
        <v>3</v>
      </c>
      <c r="B15" s="20" t="s">
        <v>34</v>
      </c>
      <c r="C15" s="14" t="s">
        <v>35</v>
      </c>
      <c r="D15" s="14">
        <v>30</v>
      </c>
      <c r="E15" s="14" t="s">
        <v>36</v>
      </c>
      <c r="F15" s="15">
        <v>4</v>
      </c>
      <c r="G15" s="16" t="s">
        <v>97</v>
      </c>
      <c r="H15" s="76"/>
      <c r="I15" s="77">
        <f t="shared" si="1"/>
        <v>4000</v>
      </c>
      <c r="J15" s="78">
        <v>2500</v>
      </c>
      <c r="K15" s="78">
        <f t="shared" si="1"/>
        <v>18000</v>
      </c>
      <c r="L15" s="17">
        <f t="shared" si="1"/>
        <v>15400</v>
      </c>
      <c r="M15" s="17">
        <f t="shared" si="1"/>
        <v>3400</v>
      </c>
      <c r="N15" s="17">
        <f t="shared" si="1"/>
        <v>5000</v>
      </c>
      <c r="O15" s="17">
        <f t="shared" si="1"/>
        <v>57800</v>
      </c>
      <c r="P15" s="17">
        <f t="shared" si="1"/>
        <v>43608</v>
      </c>
      <c r="Q15" s="17">
        <f t="shared" si="1"/>
        <v>49000</v>
      </c>
      <c r="R15" s="18">
        <f t="shared" si="2"/>
        <v>198708</v>
      </c>
    </row>
    <row r="16" spans="1:18" ht="31.5" customHeight="1">
      <c r="A16" s="12">
        <f>A15+1</f>
        <v>4</v>
      </c>
      <c r="B16" s="13" t="s">
        <v>37</v>
      </c>
      <c r="C16" s="14" t="s">
        <v>35</v>
      </c>
      <c r="D16" s="14">
        <v>30</v>
      </c>
      <c r="E16" s="14" t="s">
        <v>36</v>
      </c>
      <c r="F16" s="15">
        <v>2</v>
      </c>
      <c r="G16" s="16" t="s">
        <v>97</v>
      </c>
      <c r="H16" s="76"/>
      <c r="I16" s="77">
        <f t="shared" si="1"/>
        <v>2000</v>
      </c>
      <c r="J16" s="78">
        <v>1250</v>
      </c>
      <c r="K16" s="78">
        <f t="shared" si="1"/>
        <v>9000</v>
      </c>
      <c r="L16" s="17">
        <f t="shared" si="1"/>
        <v>7700</v>
      </c>
      <c r="M16" s="17">
        <f t="shared" si="1"/>
        <v>1700</v>
      </c>
      <c r="N16" s="17">
        <f t="shared" si="1"/>
        <v>2500</v>
      </c>
      <c r="O16" s="17">
        <f t="shared" si="1"/>
        <v>28900</v>
      </c>
      <c r="P16" s="17">
        <f t="shared" si="1"/>
        <v>21804</v>
      </c>
      <c r="Q16" s="17">
        <f t="shared" si="1"/>
        <v>24500</v>
      </c>
      <c r="R16" s="18">
        <f t="shared" si="2"/>
        <v>99354</v>
      </c>
    </row>
    <row r="17" spans="1:18" ht="19.5" customHeight="1">
      <c r="A17" s="12">
        <v>5</v>
      </c>
      <c r="B17" s="21" t="s">
        <v>38</v>
      </c>
      <c r="C17" s="14" t="s">
        <v>35</v>
      </c>
      <c r="D17" s="14">
        <v>30</v>
      </c>
      <c r="E17" s="14" t="s">
        <v>36</v>
      </c>
      <c r="F17" s="15">
        <v>4</v>
      </c>
      <c r="G17" s="16" t="s">
        <v>97</v>
      </c>
      <c r="H17" s="76"/>
      <c r="I17" s="77">
        <f t="shared" si="1"/>
        <v>4000</v>
      </c>
      <c r="J17" s="78">
        <v>2500</v>
      </c>
      <c r="K17" s="78">
        <f t="shared" si="1"/>
        <v>18000</v>
      </c>
      <c r="L17" s="17">
        <f t="shared" si="1"/>
        <v>15400</v>
      </c>
      <c r="M17" s="17">
        <f t="shared" si="1"/>
        <v>3400</v>
      </c>
      <c r="N17" s="17">
        <f t="shared" si="1"/>
        <v>5000</v>
      </c>
      <c r="O17" s="17">
        <f t="shared" si="1"/>
        <v>57800</v>
      </c>
      <c r="P17" s="17">
        <f t="shared" si="1"/>
        <v>43608</v>
      </c>
      <c r="Q17" s="17">
        <f t="shared" si="1"/>
        <v>49000</v>
      </c>
      <c r="R17" s="18">
        <f t="shared" si="2"/>
        <v>198708</v>
      </c>
    </row>
    <row r="18" spans="1:18" ht="19.5" customHeight="1">
      <c r="A18" s="12">
        <f>A17+1</f>
        <v>6</v>
      </c>
      <c r="B18" s="20" t="s">
        <v>39</v>
      </c>
      <c r="C18" s="50" t="s">
        <v>35</v>
      </c>
      <c r="D18" s="50">
        <v>25</v>
      </c>
      <c r="E18" s="50" t="s">
        <v>36</v>
      </c>
      <c r="F18" s="15">
        <v>12</v>
      </c>
      <c r="G18" s="16" t="s">
        <v>97</v>
      </c>
      <c r="H18" s="76"/>
      <c r="I18" s="77">
        <f t="shared" si="1"/>
        <v>12000</v>
      </c>
      <c r="J18" s="78">
        <v>7500</v>
      </c>
      <c r="K18" s="78">
        <f t="shared" si="1"/>
        <v>54000</v>
      </c>
      <c r="L18" s="17">
        <f t="shared" si="1"/>
        <v>46200</v>
      </c>
      <c r="M18" s="17">
        <f t="shared" si="1"/>
        <v>10200</v>
      </c>
      <c r="N18" s="17">
        <f t="shared" si="1"/>
        <v>15000</v>
      </c>
      <c r="O18" s="17">
        <f t="shared" si="1"/>
        <v>173400</v>
      </c>
      <c r="P18" s="17">
        <f t="shared" si="1"/>
        <v>130824</v>
      </c>
      <c r="Q18" s="17">
        <f t="shared" si="1"/>
        <v>147000</v>
      </c>
      <c r="R18" s="18">
        <f>SUM(H18:Q18)</f>
        <v>596124</v>
      </c>
    </row>
    <row r="19" spans="1:18" ht="33" customHeight="1">
      <c r="A19" s="12">
        <f>A18+1</f>
        <v>7</v>
      </c>
      <c r="B19" s="13" t="s">
        <v>40</v>
      </c>
      <c r="C19" s="14" t="s">
        <v>35</v>
      </c>
      <c r="D19" s="14">
        <v>30</v>
      </c>
      <c r="E19" s="14" t="s">
        <v>36</v>
      </c>
      <c r="F19" s="15">
        <v>2</v>
      </c>
      <c r="G19" s="16" t="s">
        <v>97</v>
      </c>
      <c r="H19" s="76"/>
      <c r="I19" s="77">
        <f t="shared" si="1"/>
        <v>2000</v>
      </c>
      <c r="J19" s="78">
        <v>1250</v>
      </c>
      <c r="K19" s="78">
        <f t="shared" si="1"/>
        <v>9000</v>
      </c>
      <c r="L19" s="17">
        <f t="shared" si="1"/>
        <v>7700</v>
      </c>
      <c r="M19" s="17">
        <f t="shared" si="1"/>
        <v>1700</v>
      </c>
      <c r="N19" s="17">
        <f t="shared" si="1"/>
        <v>2500</v>
      </c>
      <c r="O19" s="17">
        <f t="shared" si="1"/>
        <v>28900</v>
      </c>
      <c r="P19" s="17">
        <f t="shared" si="1"/>
        <v>21804</v>
      </c>
      <c r="Q19" s="17">
        <f t="shared" si="1"/>
        <v>24500</v>
      </c>
      <c r="R19" s="18">
        <f t="shared" si="2"/>
        <v>99354</v>
      </c>
    </row>
    <row r="20" spans="1:18" ht="33.75" customHeight="1">
      <c r="A20" s="12">
        <v>8</v>
      </c>
      <c r="B20" s="20" t="s">
        <v>41</v>
      </c>
      <c r="C20" s="14" t="s">
        <v>35</v>
      </c>
      <c r="D20" s="14">
        <v>30</v>
      </c>
      <c r="E20" s="14" t="s">
        <v>36</v>
      </c>
      <c r="F20" s="15">
        <v>8</v>
      </c>
      <c r="G20" s="22" t="s">
        <v>97</v>
      </c>
      <c r="H20" s="76"/>
      <c r="I20" s="77">
        <f t="shared" si="1"/>
        <v>8000</v>
      </c>
      <c r="J20" s="78">
        <v>5000</v>
      </c>
      <c r="K20" s="78">
        <f t="shared" si="1"/>
        <v>36000</v>
      </c>
      <c r="L20" s="17">
        <f t="shared" si="1"/>
        <v>30800</v>
      </c>
      <c r="M20" s="17">
        <f t="shared" si="1"/>
        <v>6800</v>
      </c>
      <c r="N20" s="17">
        <f t="shared" si="1"/>
        <v>10000</v>
      </c>
      <c r="O20" s="17">
        <f t="shared" si="1"/>
        <v>115600</v>
      </c>
      <c r="P20" s="17">
        <f t="shared" si="1"/>
        <v>87216</v>
      </c>
      <c r="Q20" s="17">
        <f t="shared" si="1"/>
        <v>98000</v>
      </c>
      <c r="R20" s="18">
        <f t="shared" si="2"/>
        <v>397416</v>
      </c>
    </row>
    <row r="21" ht="41.25" customHeight="1"/>
    <row r="22" spans="1:18" ht="39.75" customHeight="1">
      <c r="A22" s="196"/>
      <c r="B22" s="197"/>
      <c r="C22" s="200" t="s">
        <v>0</v>
      </c>
      <c r="D22" s="200"/>
      <c r="E22" s="200"/>
      <c r="F22" s="200"/>
      <c r="G22" s="200"/>
      <c r="H22" s="201" t="s">
        <v>1</v>
      </c>
      <c r="I22" s="201"/>
      <c r="J22" s="201"/>
      <c r="K22" s="67"/>
      <c r="L22" s="67"/>
      <c r="M22" s="67"/>
      <c r="N22" s="67"/>
      <c r="O22" s="67"/>
      <c r="P22" s="68"/>
      <c r="Q22" s="201" t="s">
        <v>1</v>
      </c>
      <c r="R22" s="201"/>
    </row>
    <row r="23" spans="1:18" ht="39.75" customHeight="1">
      <c r="A23" s="198"/>
      <c r="B23" s="199"/>
      <c r="C23" s="200"/>
      <c r="D23" s="200"/>
      <c r="E23" s="200"/>
      <c r="F23" s="200"/>
      <c r="G23" s="200"/>
      <c r="H23" s="201" t="s">
        <v>99</v>
      </c>
      <c r="I23" s="201"/>
      <c r="J23" s="201"/>
      <c r="K23" s="69"/>
      <c r="L23" s="69"/>
      <c r="M23" s="69"/>
      <c r="N23" s="69"/>
      <c r="O23" s="69"/>
      <c r="P23" s="70"/>
      <c r="Q23" s="201" t="s">
        <v>102</v>
      </c>
      <c r="R23" s="201"/>
    </row>
    <row r="24" spans="1:18" ht="9" customHeight="1">
      <c r="A24" s="99"/>
      <c r="B24" s="99"/>
      <c r="C24" s="99"/>
      <c r="D24" s="99"/>
      <c r="E24" s="99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3"/>
    </row>
    <row r="25" spans="1:18" ht="19.5" customHeight="1">
      <c r="A25" s="202" t="s">
        <v>2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</row>
    <row r="26" spans="1:18" ht="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30" customHeight="1">
      <c r="A27" s="203" t="s">
        <v>3</v>
      </c>
      <c r="B27" s="204"/>
      <c r="C27" s="205">
        <v>42339</v>
      </c>
      <c r="D27" s="206"/>
      <c r="E27" s="5"/>
      <c r="F27" s="5"/>
      <c r="G27" s="207" t="s">
        <v>4</v>
      </c>
      <c r="H27" s="207"/>
      <c r="I27" s="6">
        <f aca="true" t="shared" si="3" ref="I27:Q27">I28*$C30</f>
        <v>29000</v>
      </c>
      <c r="J27" s="6">
        <f t="shared" si="3"/>
        <v>12500</v>
      </c>
      <c r="K27" s="6">
        <f t="shared" si="3"/>
        <v>3000</v>
      </c>
      <c r="L27" s="6">
        <f t="shared" si="3"/>
        <v>3000</v>
      </c>
      <c r="M27" s="6">
        <f t="shared" si="3"/>
        <v>6680</v>
      </c>
      <c r="N27" s="6">
        <f t="shared" si="3"/>
        <v>12500</v>
      </c>
      <c r="O27" s="6">
        <f t="shared" si="3"/>
        <v>40200</v>
      </c>
      <c r="P27" s="6">
        <f t="shared" si="3"/>
        <v>8000</v>
      </c>
      <c r="Q27" s="6">
        <f t="shared" si="3"/>
        <v>7400</v>
      </c>
      <c r="R27" s="6">
        <f>SUM(I27:Q27)</f>
        <v>122280</v>
      </c>
    </row>
    <row r="28" spans="1:18" ht="32.25" customHeight="1">
      <c r="A28" s="210" t="s">
        <v>49</v>
      </c>
      <c r="B28" s="211"/>
      <c r="C28" s="211"/>
      <c r="D28" s="212"/>
      <c r="E28" s="5"/>
      <c r="F28" s="5"/>
      <c r="G28" s="207" t="s">
        <v>6</v>
      </c>
      <c r="H28" s="207"/>
      <c r="I28" s="6">
        <v>2900</v>
      </c>
      <c r="J28" s="6">
        <v>1250</v>
      </c>
      <c r="K28" s="6">
        <v>300</v>
      </c>
      <c r="L28" s="6">
        <v>300</v>
      </c>
      <c r="M28" s="6">
        <v>668</v>
      </c>
      <c r="N28" s="6">
        <v>1250</v>
      </c>
      <c r="O28" s="6">
        <v>4020</v>
      </c>
      <c r="P28" s="6">
        <v>800</v>
      </c>
      <c r="Q28" s="6">
        <v>740</v>
      </c>
      <c r="R28" s="6">
        <f>SUM(I28:Q28)</f>
        <v>12228</v>
      </c>
    </row>
    <row r="29" spans="1:18" ht="19.5" customHeight="1">
      <c r="A29" s="213"/>
      <c r="B29" s="214"/>
      <c r="C29" s="214"/>
      <c r="D29" s="215"/>
      <c r="E29" s="5"/>
      <c r="F29" s="5"/>
      <c r="G29" s="207"/>
      <c r="H29" s="207"/>
      <c r="I29" s="6"/>
      <c r="J29" s="6"/>
      <c r="K29" s="6"/>
      <c r="L29" s="6"/>
      <c r="M29" s="6"/>
      <c r="N29" s="6"/>
      <c r="O29" s="6"/>
      <c r="P29" s="6"/>
      <c r="Q29" s="6"/>
      <c r="R29" s="6">
        <f>SUM(I29:Q29)</f>
        <v>0</v>
      </c>
    </row>
    <row r="30" spans="1:18" ht="18.75" customHeight="1">
      <c r="A30" s="216" t="s">
        <v>8</v>
      </c>
      <c r="B30" s="217"/>
      <c r="C30" s="218">
        <v>10</v>
      </c>
      <c r="D30" s="218"/>
      <c r="E30" s="5"/>
      <c r="F30" s="5"/>
      <c r="G30" s="207"/>
      <c r="H30" s="207"/>
      <c r="I30" s="6"/>
      <c r="J30" s="6"/>
      <c r="K30" s="6"/>
      <c r="L30" s="6"/>
      <c r="M30" s="6"/>
      <c r="N30" s="6"/>
      <c r="O30" s="6"/>
      <c r="P30" s="6"/>
      <c r="Q30" s="6"/>
      <c r="R30" s="6">
        <f>SUM(I30:Q30)</f>
        <v>0</v>
      </c>
    </row>
    <row r="31" spans="1:18" ht="9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" customHeight="1">
      <c r="A32" s="225" t="s">
        <v>10</v>
      </c>
      <c r="B32" s="225" t="s">
        <v>11</v>
      </c>
      <c r="C32" s="190" t="s">
        <v>12</v>
      </c>
      <c r="D32" s="191"/>
      <c r="E32" s="192"/>
      <c r="F32" s="227" t="s">
        <v>50</v>
      </c>
      <c r="G32" s="227" t="s">
        <v>51</v>
      </c>
      <c r="H32" s="208" t="s">
        <v>14</v>
      </c>
      <c r="I32" s="190" t="s">
        <v>15</v>
      </c>
      <c r="J32" s="191"/>
      <c r="K32" s="191"/>
      <c r="L32" s="191"/>
      <c r="M32" s="191"/>
      <c r="N32" s="191"/>
      <c r="O32" s="191"/>
      <c r="P32" s="191"/>
      <c r="Q32" s="192"/>
      <c r="R32" s="208" t="s">
        <v>16</v>
      </c>
    </row>
    <row r="33" spans="1:18" ht="42.75" customHeight="1">
      <c r="A33" s="226"/>
      <c r="B33" s="226"/>
      <c r="C33" s="10" t="s">
        <v>17</v>
      </c>
      <c r="D33" s="10" t="s">
        <v>18</v>
      </c>
      <c r="E33" s="10" t="s">
        <v>19</v>
      </c>
      <c r="F33" s="227"/>
      <c r="G33" s="227"/>
      <c r="H33" s="209"/>
      <c r="I33" s="101" t="s">
        <v>20</v>
      </c>
      <c r="J33" s="75" t="s">
        <v>26</v>
      </c>
      <c r="K33" s="101" t="s">
        <v>23</v>
      </c>
      <c r="L33" s="101" t="s">
        <v>24</v>
      </c>
      <c r="M33" s="101" t="s">
        <v>25</v>
      </c>
      <c r="N33" s="101" t="s">
        <v>26</v>
      </c>
      <c r="O33" s="101" t="s">
        <v>27</v>
      </c>
      <c r="P33" s="101" t="s">
        <v>28</v>
      </c>
      <c r="Q33" s="101" t="s">
        <v>29</v>
      </c>
      <c r="R33" s="209"/>
    </row>
    <row r="34" spans="1:18" ht="19.5" customHeight="1">
      <c r="A34" s="32">
        <v>1</v>
      </c>
      <c r="B34" s="33" t="s">
        <v>52</v>
      </c>
      <c r="C34" s="32" t="s">
        <v>53</v>
      </c>
      <c r="D34" s="32">
        <v>500</v>
      </c>
      <c r="E34" s="32" t="s">
        <v>32</v>
      </c>
      <c r="F34" s="34">
        <v>5</v>
      </c>
      <c r="G34" s="32">
        <v>18</v>
      </c>
      <c r="H34" s="35" t="s">
        <v>97</v>
      </c>
      <c r="I34" s="36">
        <f>ROUNDUP(($F34*$G34*I$7)/$D34,0)</f>
        <v>180</v>
      </c>
      <c r="J34" s="59">
        <v>113</v>
      </c>
      <c r="K34" s="36">
        <f aca="true" t="shared" si="4" ref="K34:Q44">ROUNDUP(($F34*$G34*K$7)/$D34,0)</f>
        <v>810</v>
      </c>
      <c r="L34" s="36">
        <f t="shared" si="4"/>
        <v>693</v>
      </c>
      <c r="M34" s="36">
        <f t="shared" si="4"/>
        <v>153</v>
      </c>
      <c r="N34" s="36">
        <f t="shared" si="4"/>
        <v>225</v>
      </c>
      <c r="O34" s="36">
        <f t="shared" si="4"/>
        <v>2601</v>
      </c>
      <c r="P34" s="36">
        <f t="shared" si="4"/>
        <v>1963</v>
      </c>
      <c r="Q34" s="36">
        <f t="shared" si="4"/>
        <v>2205</v>
      </c>
      <c r="R34" s="18">
        <f aca="true" t="shared" si="5" ref="R34:R44">SUM(I34:Q34)</f>
        <v>8943</v>
      </c>
    </row>
    <row r="35" spans="1:18" ht="19.5" customHeight="1">
      <c r="A35" s="32">
        <f>A34+1</f>
        <v>2</v>
      </c>
      <c r="B35" s="37" t="s">
        <v>54</v>
      </c>
      <c r="C35" s="32" t="s">
        <v>35</v>
      </c>
      <c r="D35" s="32">
        <v>400</v>
      </c>
      <c r="E35" s="32" t="s">
        <v>36</v>
      </c>
      <c r="F35" s="34">
        <v>20</v>
      </c>
      <c r="G35" s="32">
        <v>4</v>
      </c>
      <c r="H35" s="35" t="s">
        <v>97</v>
      </c>
      <c r="I35" s="36">
        <f aca="true" t="shared" si="6" ref="I35:I44">ROUNDUP(($F35*$G35*I$7)/$D35,0)</f>
        <v>200</v>
      </c>
      <c r="J35" s="59">
        <v>125</v>
      </c>
      <c r="K35" s="36">
        <f t="shared" si="4"/>
        <v>900</v>
      </c>
      <c r="L35" s="36">
        <f t="shared" si="4"/>
        <v>770</v>
      </c>
      <c r="M35" s="36">
        <f t="shared" si="4"/>
        <v>170</v>
      </c>
      <c r="N35" s="36">
        <f t="shared" si="4"/>
        <v>250</v>
      </c>
      <c r="O35" s="36">
        <f t="shared" si="4"/>
        <v>2890</v>
      </c>
      <c r="P35" s="36">
        <f t="shared" si="4"/>
        <v>2181</v>
      </c>
      <c r="Q35" s="36">
        <f t="shared" si="4"/>
        <v>2450</v>
      </c>
      <c r="R35" s="18">
        <f t="shared" si="5"/>
        <v>9936</v>
      </c>
    </row>
    <row r="36" spans="1:18" ht="28.5" customHeight="1">
      <c r="A36" s="32">
        <f aca="true" t="shared" si="7" ref="A36:A43">A35+1</f>
        <v>3</v>
      </c>
      <c r="B36" s="33" t="s">
        <v>55</v>
      </c>
      <c r="C36" s="32" t="s">
        <v>56</v>
      </c>
      <c r="D36" s="32">
        <v>100</v>
      </c>
      <c r="E36" s="32" t="s">
        <v>36</v>
      </c>
      <c r="F36" s="34">
        <v>30</v>
      </c>
      <c r="G36" s="32">
        <v>4</v>
      </c>
      <c r="H36" s="35" t="s">
        <v>97</v>
      </c>
      <c r="I36" s="36">
        <f t="shared" si="6"/>
        <v>1200</v>
      </c>
      <c r="J36" s="59">
        <v>750</v>
      </c>
      <c r="K36" s="36">
        <f t="shared" si="4"/>
        <v>5400</v>
      </c>
      <c r="L36" s="36">
        <f t="shared" si="4"/>
        <v>4620</v>
      </c>
      <c r="M36" s="36">
        <f t="shared" si="4"/>
        <v>1020</v>
      </c>
      <c r="N36" s="36">
        <f t="shared" si="4"/>
        <v>1500</v>
      </c>
      <c r="O36" s="36">
        <f t="shared" si="4"/>
        <v>17340</v>
      </c>
      <c r="P36" s="36">
        <f t="shared" si="4"/>
        <v>13083</v>
      </c>
      <c r="Q36" s="36">
        <f t="shared" si="4"/>
        <v>14700</v>
      </c>
      <c r="R36" s="18">
        <f t="shared" si="5"/>
        <v>59613</v>
      </c>
    </row>
    <row r="37" spans="1:18" ht="26.25" customHeight="1">
      <c r="A37" s="32">
        <v>4</v>
      </c>
      <c r="B37" s="37" t="s">
        <v>57</v>
      </c>
      <c r="C37" s="32" t="s">
        <v>35</v>
      </c>
      <c r="D37" s="32">
        <v>250</v>
      </c>
      <c r="E37" s="32" t="s">
        <v>36</v>
      </c>
      <c r="F37" s="34">
        <v>10</v>
      </c>
      <c r="G37" s="32">
        <v>4</v>
      </c>
      <c r="H37" s="35" t="s">
        <v>97</v>
      </c>
      <c r="I37" s="36">
        <f t="shared" si="6"/>
        <v>160</v>
      </c>
      <c r="J37" s="59">
        <v>100</v>
      </c>
      <c r="K37" s="36">
        <f t="shared" si="4"/>
        <v>720</v>
      </c>
      <c r="L37" s="36">
        <f t="shared" si="4"/>
        <v>616</v>
      </c>
      <c r="M37" s="36">
        <f t="shared" si="4"/>
        <v>136</v>
      </c>
      <c r="N37" s="36">
        <f t="shared" si="4"/>
        <v>200</v>
      </c>
      <c r="O37" s="36">
        <f t="shared" si="4"/>
        <v>2312</v>
      </c>
      <c r="P37" s="36">
        <f t="shared" si="4"/>
        <v>1745</v>
      </c>
      <c r="Q37" s="36">
        <f t="shared" si="4"/>
        <v>1960</v>
      </c>
      <c r="R37" s="18">
        <f t="shared" si="5"/>
        <v>7949</v>
      </c>
    </row>
    <row r="38" spans="1:18" ht="27" customHeight="1">
      <c r="A38" s="32">
        <f>A37+1</f>
        <v>5</v>
      </c>
      <c r="B38" s="37" t="s">
        <v>58</v>
      </c>
      <c r="C38" s="32" t="s">
        <v>35</v>
      </c>
      <c r="D38" s="32">
        <v>500</v>
      </c>
      <c r="E38" s="32" t="s">
        <v>36</v>
      </c>
      <c r="F38" s="34">
        <v>30</v>
      </c>
      <c r="G38" s="32">
        <v>2</v>
      </c>
      <c r="H38" s="40" t="s">
        <v>97</v>
      </c>
      <c r="I38" s="36">
        <f t="shared" si="6"/>
        <v>120</v>
      </c>
      <c r="J38" s="59">
        <v>75</v>
      </c>
      <c r="K38" s="36">
        <f t="shared" si="4"/>
        <v>540</v>
      </c>
      <c r="L38" s="36">
        <f t="shared" si="4"/>
        <v>462</v>
      </c>
      <c r="M38" s="36">
        <f t="shared" si="4"/>
        <v>102</v>
      </c>
      <c r="N38" s="36">
        <f t="shared" si="4"/>
        <v>150</v>
      </c>
      <c r="O38" s="36">
        <f t="shared" si="4"/>
        <v>1734</v>
      </c>
      <c r="P38" s="36">
        <f t="shared" si="4"/>
        <v>1309</v>
      </c>
      <c r="Q38" s="36">
        <f t="shared" si="4"/>
        <v>1470</v>
      </c>
      <c r="R38" s="18">
        <f t="shared" si="5"/>
        <v>5962</v>
      </c>
    </row>
    <row r="39" spans="1:18" ht="24.75" customHeight="1">
      <c r="A39" s="32">
        <f t="shared" si="7"/>
        <v>6</v>
      </c>
      <c r="B39" s="33" t="s">
        <v>59</v>
      </c>
      <c r="C39" s="32" t="s">
        <v>35</v>
      </c>
      <c r="D39" s="32">
        <v>25</v>
      </c>
      <c r="E39" s="32" t="s">
        <v>36</v>
      </c>
      <c r="F39" s="34">
        <v>25</v>
      </c>
      <c r="G39" s="32">
        <v>7</v>
      </c>
      <c r="H39" s="16" t="s">
        <v>97</v>
      </c>
      <c r="I39" s="36">
        <f t="shared" si="6"/>
        <v>7000</v>
      </c>
      <c r="J39" s="59">
        <v>5000</v>
      </c>
      <c r="K39" s="36">
        <f t="shared" si="4"/>
        <v>31500</v>
      </c>
      <c r="L39" s="36">
        <f t="shared" si="4"/>
        <v>26950</v>
      </c>
      <c r="M39" s="36">
        <f t="shared" si="4"/>
        <v>5950</v>
      </c>
      <c r="N39" s="36">
        <f t="shared" si="4"/>
        <v>8750</v>
      </c>
      <c r="O39" s="36">
        <f t="shared" si="4"/>
        <v>101150</v>
      </c>
      <c r="P39" s="36">
        <f t="shared" si="4"/>
        <v>76314</v>
      </c>
      <c r="Q39" s="36">
        <f t="shared" si="4"/>
        <v>85750</v>
      </c>
      <c r="R39" s="18">
        <f t="shared" si="5"/>
        <v>348364</v>
      </c>
    </row>
    <row r="40" spans="1:18" ht="51" customHeight="1">
      <c r="A40" s="32">
        <f t="shared" si="7"/>
        <v>7</v>
      </c>
      <c r="B40" s="20" t="s">
        <v>30</v>
      </c>
      <c r="C40" s="32" t="s">
        <v>31</v>
      </c>
      <c r="D40" s="32">
        <v>250</v>
      </c>
      <c r="E40" s="32" t="s">
        <v>32</v>
      </c>
      <c r="F40" s="34">
        <v>250</v>
      </c>
      <c r="G40" s="32">
        <v>20</v>
      </c>
      <c r="H40" s="35" t="s">
        <v>97</v>
      </c>
      <c r="I40" s="36">
        <f t="shared" si="6"/>
        <v>20000</v>
      </c>
      <c r="J40" s="55">
        <v>12500</v>
      </c>
      <c r="K40" s="36">
        <f t="shared" si="4"/>
        <v>90000</v>
      </c>
      <c r="L40" s="36">
        <f t="shared" si="4"/>
        <v>77000</v>
      </c>
      <c r="M40" s="36">
        <f t="shared" si="4"/>
        <v>17000</v>
      </c>
      <c r="N40" s="36">
        <f t="shared" si="4"/>
        <v>25000</v>
      </c>
      <c r="O40" s="36">
        <f t="shared" si="4"/>
        <v>289000</v>
      </c>
      <c r="P40" s="36">
        <f t="shared" si="4"/>
        <v>218040</v>
      </c>
      <c r="Q40" s="36">
        <f t="shared" si="4"/>
        <v>245000</v>
      </c>
      <c r="R40" s="18">
        <f t="shared" si="5"/>
        <v>993540</v>
      </c>
    </row>
    <row r="41" spans="1:18" ht="24.75" customHeight="1">
      <c r="A41" s="32">
        <v>8</v>
      </c>
      <c r="B41" s="37" t="s">
        <v>60</v>
      </c>
      <c r="C41" s="32" t="s">
        <v>35</v>
      </c>
      <c r="D41" s="32">
        <v>500</v>
      </c>
      <c r="E41" s="32" t="s">
        <v>36</v>
      </c>
      <c r="F41" s="34">
        <v>30</v>
      </c>
      <c r="G41" s="32">
        <v>2</v>
      </c>
      <c r="H41" s="41" t="s">
        <v>97</v>
      </c>
      <c r="I41" s="36">
        <f t="shared" si="6"/>
        <v>120</v>
      </c>
      <c r="J41" s="80">
        <v>75</v>
      </c>
      <c r="K41" s="36">
        <f t="shared" si="4"/>
        <v>540</v>
      </c>
      <c r="L41" s="36">
        <f t="shared" si="4"/>
        <v>462</v>
      </c>
      <c r="M41" s="36">
        <f t="shared" si="4"/>
        <v>102</v>
      </c>
      <c r="N41" s="36">
        <f t="shared" si="4"/>
        <v>150</v>
      </c>
      <c r="O41" s="36">
        <f t="shared" si="4"/>
        <v>1734</v>
      </c>
      <c r="P41" s="36">
        <f t="shared" si="4"/>
        <v>1309</v>
      </c>
      <c r="Q41" s="36">
        <f t="shared" si="4"/>
        <v>1470</v>
      </c>
      <c r="R41" s="18">
        <f t="shared" si="5"/>
        <v>5962</v>
      </c>
    </row>
    <row r="42" spans="1:18" ht="31.5" customHeight="1">
      <c r="A42" s="32">
        <f t="shared" si="7"/>
        <v>9</v>
      </c>
      <c r="B42" s="33" t="s">
        <v>61</v>
      </c>
      <c r="C42" s="32" t="s">
        <v>35</v>
      </c>
      <c r="D42" s="32">
        <v>200</v>
      </c>
      <c r="E42" s="32" t="s">
        <v>36</v>
      </c>
      <c r="F42" s="34">
        <v>30</v>
      </c>
      <c r="G42" s="32">
        <v>1</v>
      </c>
      <c r="H42" s="40" t="s">
        <v>97</v>
      </c>
      <c r="I42" s="36">
        <f t="shared" si="6"/>
        <v>150</v>
      </c>
      <c r="J42" s="80">
        <v>188</v>
      </c>
      <c r="K42" s="36">
        <f t="shared" si="4"/>
        <v>675</v>
      </c>
      <c r="L42" s="36">
        <f t="shared" si="4"/>
        <v>578</v>
      </c>
      <c r="M42" s="36">
        <f t="shared" si="4"/>
        <v>128</v>
      </c>
      <c r="N42" s="36">
        <f t="shared" si="4"/>
        <v>188</v>
      </c>
      <c r="O42" s="36">
        <f t="shared" si="4"/>
        <v>2168</v>
      </c>
      <c r="P42" s="36">
        <f t="shared" si="4"/>
        <v>1636</v>
      </c>
      <c r="Q42" s="36">
        <f t="shared" si="4"/>
        <v>1838</v>
      </c>
      <c r="R42" s="18">
        <f t="shared" si="5"/>
        <v>7549</v>
      </c>
    </row>
    <row r="43" spans="1:18" ht="30" customHeight="1">
      <c r="A43" s="32">
        <f t="shared" si="7"/>
        <v>10</v>
      </c>
      <c r="B43" s="37" t="s">
        <v>62</v>
      </c>
      <c r="C43" s="32" t="s">
        <v>31</v>
      </c>
      <c r="D43" s="32">
        <v>210</v>
      </c>
      <c r="E43" s="32" t="s">
        <v>36</v>
      </c>
      <c r="F43" s="34">
        <v>20</v>
      </c>
      <c r="G43" s="32">
        <v>2</v>
      </c>
      <c r="H43" s="35" t="s">
        <v>97</v>
      </c>
      <c r="I43" s="36">
        <f t="shared" si="6"/>
        <v>191</v>
      </c>
      <c r="J43" s="80">
        <v>120</v>
      </c>
      <c r="K43" s="36">
        <f t="shared" si="4"/>
        <v>858</v>
      </c>
      <c r="L43" s="36">
        <f t="shared" si="4"/>
        <v>734</v>
      </c>
      <c r="M43" s="36">
        <f t="shared" si="4"/>
        <v>162</v>
      </c>
      <c r="N43" s="36">
        <f t="shared" si="4"/>
        <v>239</v>
      </c>
      <c r="O43" s="36">
        <f t="shared" si="4"/>
        <v>2753</v>
      </c>
      <c r="P43" s="36">
        <f t="shared" si="4"/>
        <v>2077</v>
      </c>
      <c r="Q43" s="36">
        <f t="shared" si="4"/>
        <v>2334</v>
      </c>
      <c r="R43" s="18">
        <f t="shared" si="5"/>
        <v>9468</v>
      </c>
    </row>
    <row r="44" spans="1:18" ht="24.75" customHeight="1">
      <c r="A44" s="32">
        <v>11</v>
      </c>
      <c r="B44" s="37" t="s">
        <v>63</v>
      </c>
      <c r="C44" s="32" t="s">
        <v>35</v>
      </c>
      <c r="D44" s="32">
        <v>500</v>
      </c>
      <c r="E44" s="32" t="s">
        <v>36</v>
      </c>
      <c r="F44" s="34">
        <v>20</v>
      </c>
      <c r="G44" s="32">
        <v>4</v>
      </c>
      <c r="H44" s="41" t="s">
        <v>97</v>
      </c>
      <c r="I44" s="36">
        <f t="shared" si="6"/>
        <v>160</v>
      </c>
      <c r="J44" s="80">
        <v>100</v>
      </c>
      <c r="K44" s="36">
        <f t="shared" si="4"/>
        <v>720</v>
      </c>
      <c r="L44" s="36">
        <f t="shared" si="4"/>
        <v>616</v>
      </c>
      <c r="M44" s="36">
        <f t="shared" si="4"/>
        <v>136</v>
      </c>
      <c r="N44" s="36">
        <f t="shared" si="4"/>
        <v>200</v>
      </c>
      <c r="O44" s="36">
        <f t="shared" si="4"/>
        <v>2312</v>
      </c>
      <c r="P44" s="36">
        <f t="shared" si="4"/>
        <v>1745</v>
      </c>
      <c r="Q44" s="36">
        <f t="shared" si="4"/>
        <v>1960</v>
      </c>
      <c r="R44" s="18">
        <f t="shared" si="5"/>
        <v>7949</v>
      </c>
    </row>
    <row r="45" spans="1:18" ht="18.75" customHeight="1">
      <c r="A45" s="32">
        <v>12</v>
      </c>
      <c r="B45" s="37" t="s">
        <v>64</v>
      </c>
      <c r="C45" s="32" t="s">
        <v>56</v>
      </c>
      <c r="D45" s="32">
        <v>216</v>
      </c>
      <c r="E45" s="32" t="s">
        <v>36</v>
      </c>
      <c r="F45" s="34">
        <v>30</v>
      </c>
      <c r="G45" s="32">
        <v>2</v>
      </c>
      <c r="H45" s="39" t="s">
        <v>97</v>
      </c>
      <c r="I45" s="25"/>
      <c r="J45" s="79">
        <v>174</v>
      </c>
      <c r="K45" s="25"/>
      <c r="L45" s="25"/>
      <c r="M45" s="25"/>
      <c r="N45" s="25"/>
      <c r="O45" s="25"/>
      <c r="P45" s="25"/>
      <c r="Q45" s="24"/>
      <c r="R45" s="24"/>
    </row>
    <row r="46" spans="1:10" ht="25.5">
      <c r="A46" s="32">
        <v>13</v>
      </c>
      <c r="B46" s="33" t="s">
        <v>65</v>
      </c>
      <c r="C46" s="32" t="s">
        <v>35</v>
      </c>
      <c r="D46" s="32">
        <v>300</v>
      </c>
      <c r="E46" s="32" t="s">
        <v>36</v>
      </c>
      <c r="F46" s="34">
        <v>50</v>
      </c>
      <c r="G46" s="32">
        <v>2</v>
      </c>
      <c r="H46" s="39" t="s">
        <v>97</v>
      </c>
      <c r="J46" s="79">
        <v>209</v>
      </c>
    </row>
    <row r="47" spans="1:10" ht="25.5">
      <c r="A47" s="32">
        <v>14</v>
      </c>
      <c r="B47" s="33" t="s">
        <v>66</v>
      </c>
      <c r="C47" s="32" t="s">
        <v>35</v>
      </c>
      <c r="D47" s="32">
        <v>200</v>
      </c>
      <c r="E47" s="32" t="s">
        <v>36</v>
      </c>
      <c r="F47" s="34">
        <v>30</v>
      </c>
      <c r="G47" s="32">
        <v>1</v>
      </c>
      <c r="H47" s="41" t="s">
        <v>97</v>
      </c>
      <c r="J47" s="79">
        <v>0</v>
      </c>
    </row>
    <row r="48" spans="1:8" ht="12.75">
      <c r="A48" s="23"/>
      <c r="B48" s="23"/>
      <c r="C48" s="23"/>
      <c r="D48" s="23"/>
      <c r="E48" s="23"/>
      <c r="F48" s="23"/>
      <c r="G48" s="24"/>
      <c r="H48" s="25"/>
    </row>
    <row r="49" spans="1:2" ht="12.75">
      <c r="A49" s="94" t="s">
        <v>100</v>
      </c>
      <c r="B49" s="66" t="s">
        <v>101</v>
      </c>
    </row>
    <row r="50" ht="12.75">
      <c r="B50" t="s">
        <v>107</v>
      </c>
    </row>
    <row r="51" ht="12.75">
      <c r="B51" t="s">
        <v>106</v>
      </c>
    </row>
  </sheetData>
  <sheetProtection/>
  <mergeCells count="47">
    <mergeCell ref="A1:B2"/>
    <mergeCell ref="C1:G2"/>
    <mergeCell ref="H1:J1"/>
    <mergeCell ref="Q1:R1"/>
    <mergeCell ref="H2:J2"/>
    <mergeCell ref="Q2:R2"/>
    <mergeCell ref="A4:R4"/>
    <mergeCell ref="A6:B6"/>
    <mergeCell ref="C6:D6"/>
    <mergeCell ref="F6:G6"/>
    <mergeCell ref="A7:D8"/>
    <mergeCell ref="F7:G7"/>
    <mergeCell ref="F8:G8"/>
    <mergeCell ref="A9:B9"/>
    <mergeCell ref="C9:D9"/>
    <mergeCell ref="F9:G9"/>
    <mergeCell ref="A11:A12"/>
    <mergeCell ref="B11:B12"/>
    <mergeCell ref="C11:E11"/>
    <mergeCell ref="F11:F12"/>
    <mergeCell ref="G11:G12"/>
    <mergeCell ref="I32:Q32"/>
    <mergeCell ref="R32:R33"/>
    <mergeCell ref="H11:Q11"/>
    <mergeCell ref="R11:R12"/>
    <mergeCell ref="A22:B23"/>
    <mergeCell ref="C22:G23"/>
    <mergeCell ref="H22:J22"/>
    <mergeCell ref="Q22:R22"/>
    <mergeCell ref="H23:J23"/>
    <mergeCell ref="Q23:R23"/>
    <mergeCell ref="A25:R25"/>
    <mergeCell ref="A27:B27"/>
    <mergeCell ref="C27:D27"/>
    <mergeCell ref="G27:H27"/>
    <mergeCell ref="A28:D29"/>
    <mergeCell ref="G28:H28"/>
    <mergeCell ref="G29:H29"/>
    <mergeCell ref="A30:B30"/>
    <mergeCell ref="C30:D30"/>
    <mergeCell ref="G30:H30"/>
    <mergeCell ref="A32:A33"/>
    <mergeCell ref="B32:B33"/>
    <mergeCell ref="C32:E32"/>
    <mergeCell ref="F32:F33"/>
    <mergeCell ref="G32:G33"/>
    <mergeCell ref="H32:H33"/>
  </mergeCells>
  <printOptions/>
  <pageMargins left="1.1023622047244095" right="0.2362204724409449" top="0.2362204724409449" bottom="0.31496062992125984" header="0.15748031496062992" footer="0.31496062992125984"/>
  <pageSetup fitToHeight="1" fitToWidth="1" horizontalDpi="1200" verticalDpi="1200" orientation="portrait" scale="6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SheetLayoutView="100" zoomScalePageLayoutView="0" workbookViewId="0" topLeftCell="A45">
      <selection activeCell="J48" sqref="J48"/>
    </sheetView>
  </sheetViews>
  <sheetFormatPr defaultColWidth="11.421875" defaultRowHeight="12.75"/>
  <cols>
    <col min="2" max="2" width="25.421875" style="0" customWidth="1"/>
    <col min="7" max="7" width="18.57421875" style="0" customWidth="1"/>
    <col min="8" max="8" width="17.421875" style="0" customWidth="1"/>
    <col min="9" max="9" width="11.421875" style="0" hidden="1" customWidth="1"/>
    <col min="10" max="10" width="21.28125" style="0" customWidth="1"/>
    <col min="11" max="18" width="11.421875" style="0" hidden="1" customWidth="1"/>
  </cols>
  <sheetData>
    <row r="1" spans="1:18" ht="39.75" customHeight="1">
      <c r="A1" s="196"/>
      <c r="B1" s="197"/>
      <c r="C1" s="200" t="s">
        <v>0</v>
      </c>
      <c r="D1" s="200"/>
      <c r="E1" s="200"/>
      <c r="F1" s="200"/>
      <c r="G1" s="200"/>
      <c r="H1" s="201" t="s">
        <v>1</v>
      </c>
      <c r="I1" s="201"/>
      <c r="J1" s="201"/>
      <c r="K1" s="67"/>
      <c r="L1" s="67"/>
      <c r="M1" s="67"/>
      <c r="N1" s="67"/>
      <c r="O1" s="67"/>
      <c r="P1" s="68"/>
      <c r="Q1" s="201" t="s">
        <v>1</v>
      </c>
      <c r="R1" s="201"/>
    </row>
    <row r="2" spans="1:18" ht="39.75" customHeight="1">
      <c r="A2" s="198"/>
      <c r="B2" s="199"/>
      <c r="C2" s="200"/>
      <c r="D2" s="200"/>
      <c r="E2" s="200"/>
      <c r="F2" s="200"/>
      <c r="G2" s="200"/>
      <c r="H2" s="201" t="s">
        <v>99</v>
      </c>
      <c r="I2" s="201"/>
      <c r="J2" s="201"/>
      <c r="K2" s="69"/>
      <c r="L2" s="69"/>
      <c r="M2" s="69"/>
      <c r="N2" s="69"/>
      <c r="O2" s="69"/>
      <c r="P2" s="70"/>
      <c r="Q2" s="201" t="s">
        <v>102</v>
      </c>
      <c r="R2" s="201"/>
    </row>
    <row r="3" spans="1:18" ht="9" customHeight="1">
      <c r="A3" s="99"/>
      <c r="B3" s="99"/>
      <c r="C3" s="99"/>
      <c r="D3" s="99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3"/>
    </row>
    <row r="4" spans="1:18" ht="19.5" customHeight="1">
      <c r="A4" s="202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1:18" ht="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32.25" customHeight="1">
      <c r="A6" s="295" t="s">
        <v>3</v>
      </c>
      <c r="B6" s="295"/>
      <c r="C6" s="205">
        <v>42339</v>
      </c>
      <c r="D6" s="206"/>
      <c r="E6" s="5"/>
      <c r="F6" s="207" t="s">
        <v>4</v>
      </c>
      <c r="G6" s="207"/>
      <c r="H6" s="6"/>
      <c r="I6" s="6">
        <f aca="true" t="shared" si="0" ref="I6:Q6">I7*$C9</f>
        <v>10000</v>
      </c>
      <c r="J6" s="6">
        <f t="shared" si="0"/>
        <v>109020</v>
      </c>
      <c r="K6" s="6">
        <f t="shared" si="0"/>
        <v>45000</v>
      </c>
      <c r="L6" s="6">
        <f t="shared" si="0"/>
        <v>38500</v>
      </c>
      <c r="M6" s="6">
        <f t="shared" si="0"/>
        <v>8500</v>
      </c>
      <c r="N6" s="6">
        <f t="shared" si="0"/>
        <v>12500</v>
      </c>
      <c r="O6" s="6">
        <f t="shared" si="0"/>
        <v>144500</v>
      </c>
      <c r="P6" s="6">
        <f t="shared" si="0"/>
        <v>109020</v>
      </c>
      <c r="Q6" s="6">
        <f t="shared" si="0"/>
        <v>122500</v>
      </c>
      <c r="R6" s="7">
        <f>SUM(H6:Q6)</f>
        <v>599540</v>
      </c>
    </row>
    <row r="7" spans="1:18" ht="27" customHeight="1">
      <c r="A7" s="210" t="s">
        <v>5</v>
      </c>
      <c r="B7" s="211"/>
      <c r="C7" s="211"/>
      <c r="D7" s="212"/>
      <c r="E7" s="5"/>
      <c r="F7" s="207" t="s">
        <v>6</v>
      </c>
      <c r="G7" s="207"/>
      <c r="H7" s="6"/>
      <c r="I7" s="6">
        <v>1000</v>
      </c>
      <c r="J7" s="6">
        <v>10902</v>
      </c>
      <c r="K7" s="6">
        <v>4500</v>
      </c>
      <c r="L7" s="6">
        <v>3850</v>
      </c>
      <c r="M7" s="6">
        <v>850</v>
      </c>
      <c r="N7" s="6">
        <v>1250</v>
      </c>
      <c r="O7" s="6">
        <v>14450</v>
      </c>
      <c r="P7" s="6">
        <v>10902</v>
      </c>
      <c r="Q7" s="6">
        <v>12250</v>
      </c>
      <c r="R7" s="7">
        <f>SUM(H7:Q7)</f>
        <v>59954</v>
      </c>
    </row>
    <row r="8" spans="1:18" ht="19.5" customHeight="1">
      <c r="A8" s="213"/>
      <c r="B8" s="214"/>
      <c r="C8" s="214"/>
      <c r="D8" s="215"/>
      <c r="E8" s="5"/>
      <c r="F8" s="207"/>
      <c r="G8" s="207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9.5" customHeight="1">
      <c r="A9" s="207" t="s">
        <v>8</v>
      </c>
      <c r="B9" s="207"/>
      <c r="C9" s="218">
        <v>10</v>
      </c>
      <c r="D9" s="218"/>
      <c r="E9" s="5"/>
      <c r="F9" s="207"/>
      <c r="G9" s="207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9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" customHeight="1">
      <c r="A11" s="225" t="s">
        <v>10</v>
      </c>
      <c r="B11" s="225" t="s">
        <v>11</v>
      </c>
      <c r="C11" s="190" t="s">
        <v>12</v>
      </c>
      <c r="D11" s="191"/>
      <c r="E11" s="192"/>
      <c r="F11" s="208" t="s">
        <v>13</v>
      </c>
      <c r="G11" s="208" t="s">
        <v>14</v>
      </c>
      <c r="H11" s="189" t="s">
        <v>15</v>
      </c>
      <c r="I11" s="189"/>
      <c r="J11" s="189"/>
      <c r="K11" s="71"/>
      <c r="L11" s="71"/>
      <c r="M11" s="71"/>
      <c r="N11" s="71"/>
      <c r="O11" s="71"/>
      <c r="P11" s="71"/>
      <c r="Q11" s="72"/>
      <c r="R11" s="208" t="s">
        <v>16</v>
      </c>
    </row>
    <row r="12" spans="1:18" ht="25.5" customHeight="1">
      <c r="A12" s="226"/>
      <c r="B12" s="226"/>
      <c r="C12" s="10" t="s">
        <v>17</v>
      </c>
      <c r="D12" s="10" t="s">
        <v>18</v>
      </c>
      <c r="E12" s="10" t="s">
        <v>19</v>
      </c>
      <c r="F12" s="209"/>
      <c r="G12" s="241"/>
      <c r="H12" s="73"/>
      <c r="I12" s="74" t="s">
        <v>21</v>
      </c>
      <c r="J12" s="81" t="s">
        <v>78</v>
      </c>
      <c r="K12" s="75" t="s">
        <v>23</v>
      </c>
      <c r="L12" s="101" t="s">
        <v>24</v>
      </c>
      <c r="M12" s="101" t="s">
        <v>25</v>
      </c>
      <c r="N12" s="101" t="s">
        <v>26</v>
      </c>
      <c r="O12" s="101" t="s">
        <v>27</v>
      </c>
      <c r="P12" s="101" t="s">
        <v>28</v>
      </c>
      <c r="Q12" s="101" t="s">
        <v>29</v>
      </c>
      <c r="R12" s="209"/>
    </row>
    <row r="13" spans="1:18" ht="38.25">
      <c r="A13" s="12">
        <v>1</v>
      </c>
      <c r="B13" s="13" t="s">
        <v>30</v>
      </c>
      <c r="C13" s="14" t="s">
        <v>31</v>
      </c>
      <c r="D13" s="14">
        <v>250</v>
      </c>
      <c r="E13" s="14" t="s">
        <v>32</v>
      </c>
      <c r="F13" s="15">
        <v>20</v>
      </c>
      <c r="G13" s="16" t="s">
        <v>97</v>
      </c>
      <c r="H13" s="76"/>
      <c r="I13" s="77">
        <f>I$7*$F13</f>
        <v>20000</v>
      </c>
      <c r="J13" s="78">
        <v>109020</v>
      </c>
      <c r="K13" s="78">
        <f aca="true" t="shared" si="1" ref="I13:Q20">K$7*$F13</f>
        <v>90000</v>
      </c>
      <c r="L13" s="17">
        <f t="shared" si="1"/>
        <v>77000</v>
      </c>
      <c r="M13" s="17">
        <f t="shared" si="1"/>
        <v>17000</v>
      </c>
      <c r="N13" s="17">
        <f t="shared" si="1"/>
        <v>25000</v>
      </c>
      <c r="O13" s="17">
        <f t="shared" si="1"/>
        <v>289000</v>
      </c>
      <c r="P13" s="17">
        <f t="shared" si="1"/>
        <v>218040</v>
      </c>
      <c r="Q13" s="17">
        <f t="shared" si="1"/>
        <v>245000</v>
      </c>
      <c r="R13" s="18">
        <f>SUM(H13:Q13)</f>
        <v>1090060</v>
      </c>
    </row>
    <row r="14" spans="1:18" ht="37.5" customHeight="1">
      <c r="A14" s="12">
        <f>A13+1</f>
        <v>2</v>
      </c>
      <c r="B14" s="20" t="s">
        <v>33</v>
      </c>
      <c r="C14" s="14" t="s">
        <v>31</v>
      </c>
      <c r="D14" s="14">
        <v>65</v>
      </c>
      <c r="E14" s="14" t="s">
        <v>32</v>
      </c>
      <c r="F14" s="15">
        <v>8</v>
      </c>
      <c r="G14" s="16" t="s">
        <v>97</v>
      </c>
      <c r="H14" s="76"/>
      <c r="I14" s="77">
        <f t="shared" si="1"/>
        <v>8000</v>
      </c>
      <c r="J14" s="78">
        <v>43608</v>
      </c>
      <c r="K14" s="78">
        <f t="shared" si="1"/>
        <v>36000</v>
      </c>
      <c r="L14" s="17">
        <f t="shared" si="1"/>
        <v>30800</v>
      </c>
      <c r="M14" s="17">
        <f t="shared" si="1"/>
        <v>6800</v>
      </c>
      <c r="N14" s="17">
        <f t="shared" si="1"/>
        <v>10000</v>
      </c>
      <c r="O14" s="17">
        <f t="shared" si="1"/>
        <v>115600</v>
      </c>
      <c r="P14" s="17">
        <f t="shared" si="1"/>
        <v>87216</v>
      </c>
      <c r="Q14" s="17">
        <f t="shared" si="1"/>
        <v>98000</v>
      </c>
      <c r="R14" s="18">
        <f aca="true" t="shared" si="2" ref="R14:R20">SUM(H14:Q14)</f>
        <v>436024</v>
      </c>
    </row>
    <row r="15" spans="1:18" ht="32.25" customHeight="1">
      <c r="A15" s="12">
        <v>3</v>
      </c>
      <c r="B15" s="20" t="s">
        <v>34</v>
      </c>
      <c r="C15" s="14" t="s">
        <v>35</v>
      </c>
      <c r="D15" s="14">
        <v>30</v>
      </c>
      <c r="E15" s="14" t="s">
        <v>36</v>
      </c>
      <c r="F15" s="15">
        <v>4</v>
      </c>
      <c r="G15" s="16" t="s">
        <v>97</v>
      </c>
      <c r="H15" s="76"/>
      <c r="I15" s="77">
        <f t="shared" si="1"/>
        <v>4000</v>
      </c>
      <c r="J15" s="78">
        <v>21804</v>
      </c>
      <c r="K15" s="78">
        <f t="shared" si="1"/>
        <v>18000</v>
      </c>
      <c r="L15" s="17">
        <f t="shared" si="1"/>
        <v>15400</v>
      </c>
      <c r="M15" s="17">
        <f t="shared" si="1"/>
        <v>3400</v>
      </c>
      <c r="N15" s="17">
        <f t="shared" si="1"/>
        <v>5000</v>
      </c>
      <c r="O15" s="17">
        <f t="shared" si="1"/>
        <v>57800</v>
      </c>
      <c r="P15" s="17">
        <f t="shared" si="1"/>
        <v>43608</v>
      </c>
      <c r="Q15" s="17">
        <f t="shared" si="1"/>
        <v>49000</v>
      </c>
      <c r="R15" s="18">
        <f t="shared" si="2"/>
        <v>218012</v>
      </c>
    </row>
    <row r="16" spans="1:18" ht="31.5" customHeight="1">
      <c r="A16" s="12">
        <f>A15+1</f>
        <v>4</v>
      </c>
      <c r="B16" s="13" t="s">
        <v>37</v>
      </c>
      <c r="C16" s="14" t="s">
        <v>35</v>
      </c>
      <c r="D16" s="14">
        <v>30</v>
      </c>
      <c r="E16" s="14" t="s">
        <v>36</v>
      </c>
      <c r="F16" s="15">
        <v>2</v>
      </c>
      <c r="G16" s="16" t="s">
        <v>97</v>
      </c>
      <c r="H16" s="76"/>
      <c r="I16" s="77">
        <f t="shared" si="1"/>
        <v>2000</v>
      </c>
      <c r="J16" s="78">
        <v>10902</v>
      </c>
      <c r="K16" s="78">
        <f t="shared" si="1"/>
        <v>9000</v>
      </c>
      <c r="L16" s="17">
        <f t="shared" si="1"/>
        <v>7700</v>
      </c>
      <c r="M16" s="17">
        <f t="shared" si="1"/>
        <v>1700</v>
      </c>
      <c r="N16" s="17">
        <f t="shared" si="1"/>
        <v>2500</v>
      </c>
      <c r="O16" s="17">
        <f t="shared" si="1"/>
        <v>28900</v>
      </c>
      <c r="P16" s="17">
        <f t="shared" si="1"/>
        <v>21804</v>
      </c>
      <c r="Q16" s="17">
        <f t="shared" si="1"/>
        <v>24500</v>
      </c>
      <c r="R16" s="18">
        <f t="shared" si="2"/>
        <v>109006</v>
      </c>
    </row>
    <row r="17" spans="1:18" ht="19.5" customHeight="1">
      <c r="A17" s="12">
        <v>5</v>
      </c>
      <c r="B17" s="21" t="s">
        <v>38</v>
      </c>
      <c r="C17" s="14" t="s">
        <v>35</v>
      </c>
      <c r="D17" s="14">
        <v>30</v>
      </c>
      <c r="E17" s="14" t="s">
        <v>36</v>
      </c>
      <c r="F17" s="15">
        <v>4</v>
      </c>
      <c r="G17" s="16" t="s">
        <v>97</v>
      </c>
      <c r="H17" s="76"/>
      <c r="I17" s="77">
        <f t="shared" si="1"/>
        <v>4000</v>
      </c>
      <c r="J17" s="78">
        <v>21804</v>
      </c>
      <c r="K17" s="78">
        <f t="shared" si="1"/>
        <v>18000</v>
      </c>
      <c r="L17" s="17">
        <f t="shared" si="1"/>
        <v>15400</v>
      </c>
      <c r="M17" s="17">
        <f t="shared" si="1"/>
        <v>3400</v>
      </c>
      <c r="N17" s="17">
        <f t="shared" si="1"/>
        <v>5000</v>
      </c>
      <c r="O17" s="17">
        <f t="shared" si="1"/>
        <v>57800</v>
      </c>
      <c r="P17" s="17">
        <f t="shared" si="1"/>
        <v>43608</v>
      </c>
      <c r="Q17" s="17">
        <f t="shared" si="1"/>
        <v>49000</v>
      </c>
      <c r="R17" s="18">
        <f t="shared" si="2"/>
        <v>218012</v>
      </c>
    </row>
    <row r="18" spans="1:18" ht="19.5" customHeight="1">
      <c r="A18" s="12">
        <f>A17+1</f>
        <v>6</v>
      </c>
      <c r="B18" s="20" t="s">
        <v>39</v>
      </c>
      <c r="C18" s="50" t="s">
        <v>35</v>
      </c>
      <c r="D18" s="50">
        <v>25</v>
      </c>
      <c r="E18" s="50" t="s">
        <v>36</v>
      </c>
      <c r="F18" s="15">
        <v>12</v>
      </c>
      <c r="G18" s="16" t="s">
        <v>97</v>
      </c>
      <c r="H18" s="76"/>
      <c r="I18" s="77">
        <f t="shared" si="1"/>
        <v>12000</v>
      </c>
      <c r="J18" s="78">
        <v>65412</v>
      </c>
      <c r="K18" s="78">
        <f t="shared" si="1"/>
        <v>54000</v>
      </c>
      <c r="L18" s="17">
        <f t="shared" si="1"/>
        <v>46200</v>
      </c>
      <c r="M18" s="17">
        <f t="shared" si="1"/>
        <v>10200</v>
      </c>
      <c r="N18" s="17">
        <f t="shared" si="1"/>
        <v>15000</v>
      </c>
      <c r="O18" s="17">
        <f t="shared" si="1"/>
        <v>173400</v>
      </c>
      <c r="P18" s="17">
        <f t="shared" si="1"/>
        <v>130824</v>
      </c>
      <c r="Q18" s="17">
        <f t="shared" si="1"/>
        <v>147000</v>
      </c>
      <c r="R18" s="18">
        <f>SUM(H18:Q18)</f>
        <v>654036</v>
      </c>
    </row>
    <row r="19" spans="1:18" ht="33" customHeight="1">
      <c r="A19" s="12">
        <f>A18+1</f>
        <v>7</v>
      </c>
      <c r="B19" s="13" t="s">
        <v>40</v>
      </c>
      <c r="C19" s="14" t="s">
        <v>35</v>
      </c>
      <c r="D19" s="14">
        <v>30</v>
      </c>
      <c r="E19" s="14" t="s">
        <v>36</v>
      </c>
      <c r="F19" s="15">
        <v>2</v>
      </c>
      <c r="G19" s="16" t="s">
        <v>97</v>
      </c>
      <c r="H19" s="76"/>
      <c r="I19" s="77">
        <f t="shared" si="1"/>
        <v>2000</v>
      </c>
      <c r="J19" s="78">
        <v>10902</v>
      </c>
      <c r="K19" s="78">
        <f t="shared" si="1"/>
        <v>9000</v>
      </c>
      <c r="L19" s="17">
        <f t="shared" si="1"/>
        <v>7700</v>
      </c>
      <c r="M19" s="17">
        <f t="shared" si="1"/>
        <v>1700</v>
      </c>
      <c r="N19" s="17">
        <f t="shared" si="1"/>
        <v>2500</v>
      </c>
      <c r="O19" s="17">
        <f t="shared" si="1"/>
        <v>28900</v>
      </c>
      <c r="P19" s="17">
        <f t="shared" si="1"/>
        <v>21804</v>
      </c>
      <c r="Q19" s="17">
        <f t="shared" si="1"/>
        <v>24500</v>
      </c>
      <c r="R19" s="18">
        <f t="shared" si="2"/>
        <v>109006</v>
      </c>
    </row>
    <row r="20" spans="1:18" ht="33.75" customHeight="1">
      <c r="A20" s="12">
        <v>8</v>
      </c>
      <c r="B20" s="20" t="s">
        <v>41</v>
      </c>
      <c r="C20" s="14" t="s">
        <v>35</v>
      </c>
      <c r="D20" s="14">
        <v>30</v>
      </c>
      <c r="E20" s="14" t="s">
        <v>36</v>
      </c>
      <c r="F20" s="15">
        <v>8</v>
      </c>
      <c r="G20" s="16" t="s">
        <v>97</v>
      </c>
      <c r="H20" s="76"/>
      <c r="I20" s="77">
        <f t="shared" si="1"/>
        <v>8000</v>
      </c>
      <c r="J20" s="78">
        <v>43608</v>
      </c>
      <c r="K20" s="78">
        <f t="shared" si="1"/>
        <v>36000</v>
      </c>
      <c r="L20" s="17">
        <f t="shared" si="1"/>
        <v>30800</v>
      </c>
      <c r="M20" s="17">
        <f t="shared" si="1"/>
        <v>6800</v>
      </c>
      <c r="N20" s="17">
        <f t="shared" si="1"/>
        <v>10000</v>
      </c>
      <c r="O20" s="17">
        <f t="shared" si="1"/>
        <v>115600</v>
      </c>
      <c r="P20" s="17">
        <f t="shared" si="1"/>
        <v>87216</v>
      </c>
      <c r="Q20" s="17">
        <f t="shared" si="1"/>
        <v>98000</v>
      </c>
      <c r="R20" s="18">
        <f t="shared" si="2"/>
        <v>436024</v>
      </c>
    </row>
    <row r="21" ht="41.25" customHeight="1"/>
    <row r="22" spans="1:18" ht="39.75" customHeight="1">
      <c r="A22" s="196"/>
      <c r="B22" s="197"/>
      <c r="C22" s="200" t="s">
        <v>0</v>
      </c>
      <c r="D22" s="200"/>
      <c r="E22" s="200"/>
      <c r="F22" s="200"/>
      <c r="G22" s="200"/>
      <c r="H22" s="201" t="s">
        <v>1</v>
      </c>
      <c r="I22" s="201"/>
      <c r="J22" s="201"/>
      <c r="K22" s="67"/>
      <c r="L22" s="67"/>
      <c r="M22" s="67"/>
      <c r="N22" s="67"/>
      <c r="O22" s="67"/>
      <c r="P22" s="68"/>
      <c r="Q22" s="201" t="s">
        <v>1</v>
      </c>
      <c r="R22" s="201"/>
    </row>
    <row r="23" spans="1:18" ht="39.75" customHeight="1">
      <c r="A23" s="198"/>
      <c r="B23" s="199"/>
      <c r="C23" s="200"/>
      <c r="D23" s="200"/>
      <c r="E23" s="200"/>
      <c r="F23" s="200"/>
      <c r="G23" s="200"/>
      <c r="H23" s="201" t="s">
        <v>99</v>
      </c>
      <c r="I23" s="201"/>
      <c r="J23" s="201"/>
      <c r="K23" s="69"/>
      <c r="L23" s="69"/>
      <c r="M23" s="69"/>
      <c r="N23" s="69"/>
      <c r="O23" s="69"/>
      <c r="P23" s="70"/>
      <c r="Q23" s="201" t="s">
        <v>102</v>
      </c>
      <c r="R23" s="201"/>
    </row>
    <row r="24" spans="1:18" ht="9" customHeight="1">
      <c r="A24" s="99"/>
      <c r="B24" s="99"/>
      <c r="C24" s="99"/>
      <c r="D24" s="99"/>
      <c r="E24" s="99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3"/>
    </row>
    <row r="25" spans="1:18" ht="19.5" customHeight="1">
      <c r="A25" s="202" t="s">
        <v>2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</row>
    <row r="26" spans="1:18" ht="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30" customHeight="1">
      <c r="A27" s="203" t="s">
        <v>3</v>
      </c>
      <c r="B27" s="204"/>
      <c r="C27" s="205">
        <v>42339</v>
      </c>
      <c r="D27" s="206"/>
      <c r="E27" s="5"/>
      <c r="F27" s="5"/>
      <c r="G27" s="207" t="s">
        <v>4</v>
      </c>
      <c r="H27" s="207"/>
      <c r="I27" s="6">
        <f aca="true" t="shared" si="3" ref="I27:Q27">I28*$C30</f>
        <v>29000</v>
      </c>
      <c r="J27" s="6">
        <f t="shared" si="3"/>
        <v>8000</v>
      </c>
      <c r="K27" s="6">
        <f t="shared" si="3"/>
        <v>3000</v>
      </c>
      <c r="L27" s="6">
        <f t="shared" si="3"/>
        <v>3000</v>
      </c>
      <c r="M27" s="6">
        <f t="shared" si="3"/>
        <v>6680</v>
      </c>
      <c r="N27" s="6">
        <f t="shared" si="3"/>
        <v>12500</v>
      </c>
      <c r="O27" s="6">
        <f t="shared" si="3"/>
        <v>40200</v>
      </c>
      <c r="P27" s="6">
        <f t="shared" si="3"/>
        <v>8000</v>
      </c>
      <c r="Q27" s="6">
        <f t="shared" si="3"/>
        <v>7400</v>
      </c>
      <c r="R27" s="6">
        <f>SUM(I27:Q27)</f>
        <v>117780</v>
      </c>
    </row>
    <row r="28" spans="1:18" ht="32.25" customHeight="1">
      <c r="A28" s="210" t="s">
        <v>49</v>
      </c>
      <c r="B28" s="211"/>
      <c r="C28" s="211"/>
      <c r="D28" s="212"/>
      <c r="E28" s="5"/>
      <c r="F28" s="5"/>
      <c r="G28" s="207" t="s">
        <v>6</v>
      </c>
      <c r="H28" s="207"/>
      <c r="I28" s="6">
        <v>2900</v>
      </c>
      <c r="J28" s="6">
        <v>800</v>
      </c>
      <c r="K28" s="6">
        <v>300</v>
      </c>
      <c r="L28" s="6">
        <v>300</v>
      </c>
      <c r="M28" s="6">
        <v>668</v>
      </c>
      <c r="N28" s="6">
        <v>1250</v>
      </c>
      <c r="O28" s="6">
        <v>4020</v>
      </c>
      <c r="P28" s="6">
        <v>800</v>
      </c>
      <c r="Q28" s="6">
        <v>740</v>
      </c>
      <c r="R28" s="6">
        <f>SUM(I28:Q28)</f>
        <v>11778</v>
      </c>
    </row>
    <row r="29" spans="1:18" ht="19.5" customHeight="1">
      <c r="A29" s="213"/>
      <c r="B29" s="214"/>
      <c r="C29" s="214"/>
      <c r="D29" s="215"/>
      <c r="E29" s="5"/>
      <c r="F29" s="5"/>
      <c r="G29" s="207"/>
      <c r="H29" s="207"/>
      <c r="I29" s="6"/>
      <c r="J29" s="6"/>
      <c r="K29" s="6"/>
      <c r="L29" s="6"/>
      <c r="M29" s="6"/>
      <c r="N29" s="6"/>
      <c r="O29" s="6"/>
      <c r="P29" s="6"/>
      <c r="Q29" s="6"/>
      <c r="R29" s="6">
        <f>SUM(I29:Q29)</f>
        <v>0</v>
      </c>
    </row>
    <row r="30" spans="1:18" ht="18.75" customHeight="1">
      <c r="A30" s="216" t="s">
        <v>8</v>
      </c>
      <c r="B30" s="217"/>
      <c r="C30" s="218">
        <v>10</v>
      </c>
      <c r="D30" s="218"/>
      <c r="E30" s="5"/>
      <c r="F30" s="5"/>
      <c r="G30" s="207"/>
      <c r="H30" s="207"/>
      <c r="I30" s="6"/>
      <c r="J30" s="6"/>
      <c r="K30" s="6"/>
      <c r="L30" s="6"/>
      <c r="M30" s="6"/>
      <c r="N30" s="6"/>
      <c r="O30" s="6"/>
      <c r="P30" s="6"/>
      <c r="Q30" s="6"/>
      <c r="R30" s="6">
        <f>SUM(I30:Q30)</f>
        <v>0</v>
      </c>
    </row>
    <row r="31" spans="1:18" ht="9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" customHeight="1">
      <c r="A32" s="225" t="s">
        <v>10</v>
      </c>
      <c r="B32" s="225" t="s">
        <v>11</v>
      </c>
      <c r="C32" s="190" t="s">
        <v>12</v>
      </c>
      <c r="D32" s="191"/>
      <c r="E32" s="192"/>
      <c r="F32" s="227" t="s">
        <v>50</v>
      </c>
      <c r="G32" s="227" t="s">
        <v>51</v>
      </c>
      <c r="H32" s="208" t="s">
        <v>14</v>
      </c>
      <c r="I32" s="82" t="s">
        <v>15</v>
      </c>
      <c r="J32" s="102" t="s">
        <v>103</v>
      </c>
      <c r="K32" s="71"/>
      <c r="L32" s="71"/>
      <c r="M32" s="71"/>
      <c r="N32" s="71"/>
      <c r="O32" s="71"/>
      <c r="P32" s="71"/>
      <c r="Q32" s="72"/>
      <c r="R32" s="208" t="s">
        <v>16</v>
      </c>
    </row>
    <row r="33" spans="1:18" ht="42.75" customHeight="1">
      <c r="A33" s="226"/>
      <c r="B33" s="226"/>
      <c r="C33" s="10" t="s">
        <v>17</v>
      </c>
      <c r="D33" s="10" t="s">
        <v>18</v>
      </c>
      <c r="E33" s="10" t="s">
        <v>19</v>
      </c>
      <c r="F33" s="227"/>
      <c r="G33" s="227"/>
      <c r="H33" s="209"/>
      <c r="I33" s="101" t="s">
        <v>20</v>
      </c>
      <c r="J33" s="81" t="s">
        <v>78</v>
      </c>
      <c r="K33" s="101" t="s">
        <v>23</v>
      </c>
      <c r="L33" s="101" t="s">
        <v>24</v>
      </c>
      <c r="M33" s="101" t="s">
        <v>25</v>
      </c>
      <c r="N33" s="101" t="s">
        <v>26</v>
      </c>
      <c r="O33" s="101" t="s">
        <v>27</v>
      </c>
      <c r="P33" s="101" t="s">
        <v>28</v>
      </c>
      <c r="Q33" s="101" t="s">
        <v>29</v>
      </c>
      <c r="R33" s="209"/>
    </row>
    <row r="34" spans="1:18" ht="19.5" customHeight="1">
      <c r="A34" s="32">
        <v>1</v>
      </c>
      <c r="B34" s="33" t="s">
        <v>52</v>
      </c>
      <c r="C34" s="32" t="s">
        <v>53</v>
      </c>
      <c r="D34" s="32">
        <v>500</v>
      </c>
      <c r="E34" s="32" t="s">
        <v>32</v>
      </c>
      <c r="F34" s="34">
        <v>5</v>
      </c>
      <c r="G34" s="32">
        <v>18</v>
      </c>
      <c r="H34" s="35" t="s">
        <v>97</v>
      </c>
      <c r="I34" s="36"/>
      <c r="J34" s="59">
        <v>72</v>
      </c>
      <c r="K34" s="36">
        <f aca="true" t="shared" si="4" ref="K34:Q44">ROUNDUP(($F34*$G34*K$7)/$D34,0)</f>
        <v>810</v>
      </c>
      <c r="L34" s="36">
        <f t="shared" si="4"/>
        <v>693</v>
      </c>
      <c r="M34" s="36">
        <f t="shared" si="4"/>
        <v>153</v>
      </c>
      <c r="N34" s="36">
        <f t="shared" si="4"/>
        <v>225</v>
      </c>
      <c r="O34" s="36">
        <f t="shared" si="4"/>
        <v>2601</v>
      </c>
      <c r="P34" s="36">
        <f t="shared" si="4"/>
        <v>1963</v>
      </c>
      <c r="Q34" s="36">
        <f t="shared" si="4"/>
        <v>2205</v>
      </c>
      <c r="R34" s="18">
        <f aca="true" t="shared" si="5" ref="R34:R44">SUM(I34:Q34)</f>
        <v>8722</v>
      </c>
    </row>
    <row r="35" spans="1:18" ht="19.5" customHeight="1">
      <c r="A35" s="32">
        <f>A34+1</f>
        <v>2</v>
      </c>
      <c r="B35" s="37" t="s">
        <v>54</v>
      </c>
      <c r="C35" s="32" t="s">
        <v>35</v>
      </c>
      <c r="D35" s="32">
        <v>400</v>
      </c>
      <c r="E35" s="32" t="s">
        <v>36</v>
      </c>
      <c r="F35" s="34">
        <v>20</v>
      </c>
      <c r="G35" s="32">
        <v>4</v>
      </c>
      <c r="H35" s="35" t="s">
        <v>97</v>
      </c>
      <c r="I35" s="36"/>
      <c r="J35" s="59">
        <v>80</v>
      </c>
      <c r="K35" s="36">
        <f t="shared" si="4"/>
        <v>900</v>
      </c>
      <c r="L35" s="36">
        <f t="shared" si="4"/>
        <v>770</v>
      </c>
      <c r="M35" s="36">
        <f t="shared" si="4"/>
        <v>170</v>
      </c>
      <c r="N35" s="36">
        <f t="shared" si="4"/>
        <v>250</v>
      </c>
      <c r="O35" s="36">
        <f t="shared" si="4"/>
        <v>2890</v>
      </c>
      <c r="P35" s="36">
        <f t="shared" si="4"/>
        <v>2181</v>
      </c>
      <c r="Q35" s="36">
        <f t="shared" si="4"/>
        <v>2450</v>
      </c>
      <c r="R35" s="18">
        <f t="shared" si="5"/>
        <v>9691</v>
      </c>
    </row>
    <row r="36" spans="1:18" ht="28.5" customHeight="1">
      <c r="A36" s="32">
        <f aca="true" t="shared" si="6" ref="A36:A43">A35+1</f>
        <v>3</v>
      </c>
      <c r="B36" s="33" t="s">
        <v>55</v>
      </c>
      <c r="C36" s="32" t="s">
        <v>56</v>
      </c>
      <c r="D36" s="32">
        <v>100</v>
      </c>
      <c r="E36" s="32" t="s">
        <v>36</v>
      </c>
      <c r="F36" s="34">
        <v>30</v>
      </c>
      <c r="G36" s="32">
        <v>4</v>
      </c>
      <c r="H36" s="35" t="s">
        <v>97</v>
      </c>
      <c r="I36" s="36"/>
      <c r="J36" s="59">
        <v>480</v>
      </c>
      <c r="K36" s="36">
        <f t="shared" si="4"/>
        <v>5400</v>
      </c>
      <c r="L36" s="36">
        <f t="shared" si="4"/>
        <v>4620</v>
      </c>
      <c r="M36" s="36">
        <f t="shared" si="4"/>
        <v>1020</v>
      </c>
      <c r="N36" s="36">
        <f t="shared" si="4"/>
        <v>1500</v>
      </c>
      <c r="O36" s="36">
        <f t="shared" si="4"/>
        <v>17340</v>
      </c>
      <c r="P36" s="36">
        <f t="shared" si="4"/>
        <v>13083</v>
      </c>
      <c r="Q36" s="36">
        <f t="shared" si="4"/>
        <v>14700</v>
      </c>
      <c r="R36" s="18">
        <f t="shared" si="5"/>
        <v>58143</v>
      </c>
    </row>
    <row r="37" spans="1:18" ht="26.25" customHeight="1">
      <c r="A37" s="32">
        <v>4</v>
      </c>
      <c r="B37" s="37" t="s">
        <v>57</v>
      </c>
      <c r="C37" s="32" t="s">
        <v>35</v>
      </c>
      <c r="D37" s="32">
        <v>250</v>
      </c>
      <c r="E37" s="32" t="s">
        <v>36</v>
      </c>
      <c r="F37" s="34">
        <v>10</v>
      </c>
      <c r="G37" s="32">
        <v>4</v>
      </c>
      <c r="H37" s="35" t="s">
        <v>97</v>
      </c>
      <c r="I37" s="36"/>
      <c r="J37" s="59">
        <v>64</v>
      </c>
      <c r="K37" s="36">
        <f t="shared" si="4"/>
        <v>720</v>
      </c>
      <c r="L37" s="36">
        <f t="shared" si="4"/>
        <v>616</v>
      </c>
      <c r="M37" s="36">
        <f t="shared" si="4"/>
        <v>136</v>
      </c>
      <c r="N37" s="36">
        <f t="shared" si="4"/>
        <v>200</v>
      </c>
      <c r="O37" s="36">
        <f t="shared" si="4"/>
        <v>2312</v>
      </c>
      <c r="P37" s="36">
        <f t="shared" si="4"/>
        <v>1745</v>
      </c>
      <c r="Q37" s="36">
        <f t="shared" si="4"/>
        <v>1960</v>
      </c>
      <c r="R37" s="18">
        <f t="shared" si="5"/>
        <v>7753</v>
      </c>
    </row>
    <row r="38" spans="1:18" ht="27" customHeight="1">
      <c r="A38" s="32">
        <f>A37+1</f>
        <v>5</v>
      </c>
      <c r="B38" s="37" t="s">
        <v>58</v>
      </c>
      <c r="C38" s="32" t="s">
        <v>35</v>
      </c>
      <c r="D38" s="32">
        <v>500</v>
      </c>
      <c r="E38" s="32" t="s">
        <v>36</v>
      </c>
      <c r="F38" s="34">
        <v>30</v>
      </c>
      <c r="G38" s="32">
        <v>2</v>
      </c>
      <c r="H38" s="40" t="s">
        <v>97</v>
      </c>
      <c r="I38" s="36"/>
      <c r="J38" s="55">
        <v>48</v>
      </c>
      <c r="K38" s="36">
        <f t="shared" si="4"/>
        <v>540</v>
      </c>
      <c r="L38" s="36">
        <f t="shared" si="4"/>
        <v>462</v>
      </c>
      <c r="M38" s="36">
        <f t="shared" si="4"/>
        <v>102</v>
      </c>
      <c r="N38" s="36">
        <f t="shared" si="4"/>
        <v>150</v>
      </c>
      <c r="O38" s="36">
        <f t="shared" si="4"/>
        <v>1734</v>
      </c>
      <c r="P38" s="36">
        <f t="shared" si="4"/>
        <v>1309</v>
      </c>
      <c r="Q38" s="36">
        <f t="shared" si="4"/>
        <v>1470</v>
      </c>
      <c r="R38" s="18">
        <f t="shared" si="5"/>
        <v>5815</v>
      </c>
    </row>
    <row r="39" spans="1:18" ht="24.75" customHeight="1">
      <c r="A39" s="32">
        <f t="shared" si="6"/>
        <v>6</v>
      </c>
      <c r="B39" s="33" t="s">
        <v>59</v>
      </c>
      <c r="C39" s="32" t="s">
        <v>35</v>
      </c>
      <c r="D39" s="32">
        <v>25</v>
      </c>
      <c r="E39" s="32" t="s">
        <v>36</v>
      </c>
      <c r="F39" s="34">
        <v>25</v>
      </c>
      <c r="G39" s="32">
        <v>7</v>
      </c>
      <c r="H39" s="16" t="s">
        <v>97</v>
      </c>
      <c r="I39" s="36"/>
      <c r="J39" s="80">
        <v>3200</v>
      </c>
      <c r="K39" s="36">
        <f t="shared" si="4"/>
        <v>31500</v>
      </c>
      <c r="L39" s="36">
        <f t="shared" si="4"/>
        <v>26950</v>
      </c>
      <c r="M39" s="36">
        <f t="shared" si="4"/>
        <v>5950</v>
      </c>
      <c r="N39" s="36">
        <f t="shared" si="4"/>
        <v>8750</v>
      </c>
      <c r="O39" s="36">
        <f t="shared" si="4"/>
        <v>101150</v>
      </c>
      <c r="P39" s="36">
        <f t="shared" si="4"/>
        <v>76314</v>
      </c>
      <c r="Q39" s="36">
        <f t="shared" si="4"/>
        <v>85750</v>
      </c>
      <c r="R39" s="18">
        <f t="shared" si="5"/>
        <v>339564</v>
      </c>
    </row>
    <row r="40" spans="1:18" ht="51" customHeight="1">
      <c r="A40" s="32">
        <f t="shared" si="6"/>
        <v>7</v>
      </c>
      <c r="B40" s="20" t="s">
        <v>30</v>
      </c>
      <c r="C40" s="32" t="s">
        <v>31</v>
      </c>
      <c r="D40" s="32">
        <v>250</v>
      </c>
      <c r="E40" s="32" t="s">
        <v>32</v>
      </c>
      <c r="F40" s="34">
        <v>250</v>
      </c>
      <c r="G40" s="32">
        <v>20</v>
      </c>
      <c r="H40" s="35" t="s">
        <v>97</v>
      </c>
      <c r="I40" s="36"/>
      <c r="J40" s="80">
        <v>8000</v>
      </c>
      <c r="K40" s="36">
        <f t="shared" si="4"/>
        <v>90000</v>
      </c>
      <c r="L40" s="36">
        <f t="shared" si="4"/>
        <v>77000</v>
      </c>
      <c r="M40" s="36">
        <f t="shared" si="4"/>
        <v>17000</v>
      </c>
      <c r="N40" s="36">
        <f t="shared" si="4"/>
        <v>25000</v>
      </c>
      <c r="O40" s="36">
        <f t="shared" si="4"/>
        <v>289000</v>
      </c>
      <c r="P40" s="36">
        <f t="shared" si="4"/>
        <v>218040</v>
      </c>
      <c r="Q40" s="36">
        <f t="shared" si="4"/>
        <v>245000</v>
      </c>
      <c r="R40" s="18">
        <f t="shared" si="5"/>
        <v>969040</v>
      </c>
    </row>
    <row r="41" spans="1:18" ht="24.75" customHeight="1">
      <c r="A41" s="32">
        <v>8</v>
      </c>
      <c r="B41" s="37" t="s">
        <v>60</v>
      </c>
      <c r="C41" s="32" t="s">
        <v>35</v>
      </c>
      <c r="D41" s="32">
        <v>500</v>
      </c>
      <c r="E41" s="32" t="s">
        <v>36</v>
      </c>
      <c r="F41" s="34">
        <v>30</v>
      </c>
      <c r="G41" s="32">
        <v>2</v>
      </c>
      <c r="H41" s="41" t="s">
        <v>97</v>
      </c>
      <c r="I41" s="36"/>
      <c r="J41" s="80">
        <v>48</v>
      </c>
      <c r="K41" s="36">
        <f t="shared" si="4"/>
        <v>540</v>
      </c>
      <c r="L41" s="36">
        <f t="shared" si="4"/>
        <v>462</v>
      </c>
      <c r="M41" s="36">
        <f t="shared" si="4"/>
        <v>102</v>
      </c>
      <c r="N41" s="36">
        <f t="shared" si="4"/>
        <v>150</v>
      </c>
      <c r="O41" s="36">
        <f t="shared" si="4"/>
        <v>1734</v>
      </c>
      <c r="P41" s="36">
        <f t="shared" si="4"/>
        <v>1309</v>
      </c>
      <c r="Q41" s="36">
        <f t="shared" si="4"/>
        <v>1470</v>
      </c>
      <c r="R41" s="18">
        <f t="shared" si="5"/>
        <v>5815</v>
      </c>
    </row>
    <row r="42" spans="1:18" ht="31.5" customHeight="1">
      <c r="A42" s="32">
        <f t="shared" si="6"/>
        <v>9</v>
      </c>
      <c r="B42" s="33" t="s">
        <v>61</v>
      </c>
      <c r="C42" s="32" t="s">
        <v>35</v>
      </c>
      <c r="D42" s="32">
        <v>200</v>
      </c>
      <c r="E42" s="32" t="s">
        <v>36</v>
      </c>
      <c r="F42" s="34">
        <v>30</v>
      </c>
      <c r="G42" s="32">
        <v>1</v>
      </c>
      <c r="H42" s="40" t="s">
        <v>97</v>
      </c>
      <c r="I42" s="36"/>
      <c r="J42" s="80">
        <v>120</v>
      </c>
      <c r="K42" s="36">
        <f t="shared" si="4"/>
        <v>675</v>
      </c>
      <c r="L42" s="36">
        <f t="shared" si="4"/>
        <v>578</v>
      </c>
      <c r="M42" s="36">
        <f t="shared" si="4"/>
        <v>128</v>
      </c>
      <c r="N42" s="36">
        <f t="shared" si="4"/>
        <v>188</v>
      </c>
      <c r="O42" s="36">
        <f t="shared" si="4"/>
        <v>2168</v>
      </c>
      <c r="P42" s="36">
        <f t="shared" si="4"/>
        <v>1636</v>
      </c>
      <c r="Q42" s="36">
        <f t="shared" si="4"/>
        <v>1838</v>
      </c>
      <c r="R42" s="18">
        <f t="shared" si="5"/>
        <v>7331</v>
      </c>
    </row>
    <row r="43" spans="1:18" ht="30" customHeight="1">
      <c r="A43" s="32">
        <f t="shared" si="6"/>
        <v>10</v>
      </c>
      <c r="B43" s="37" t="s">
        <v>62</v>
      </c>
      <c r="C43" s="32" t="s">
        <v>31</v>
      </c>
      <c r="D43" s="32">
        <v>210</v>
      </c>
      <c r="E43" s="32" t="s">
        <v>36</v>
      </c>
      <c r="F43" s="34">
        <v>20</v>
      </c>
      <c r="G43" s="32">
        <v>2</v>
      </c>
      <c r="H43" s="35" t="s">
        <v>97</v>
      </c>
      <c r="I43" s="36"/>
      <c r="J43" s="79">
        <v>77</v>
      </c>
      <c r="K43" s="36">
        <f t="shared" si="4"/>
        <v>858</v>
      </c>
      <c r="L43" s="36">
        <f t="shared" si="4"/>
        <v>734</v>
      </c>
      <c r="M43" s="36">
        <f t="shared" si="4"/>
        <v>162</v>
      </c>
      <c r="N43" s="36">
        <f t="shared" si="4"/>
        <v>239</v>
      </c>
      <c r="O43" s="36">
        <f t="shared" si="4"/>
        <v>2753</v>
      </c>
      <c r="P43" s="36">
        <f t="shared" si="4"/>
        <v>2077</v>
      </c>
      <c r="Q43" s="36">
        <f t="shared" si="4"/>
        <v>2334</v>
      </c>
      <c r="R43" s="18">
        <f t="shared" si="5"/>
        <v>9234</v>
      </c>
    </row>
    <row r="44" spans="1:18" ht="24.75" customHeight="1">
      <c r="A44" s="32">
        <v>11</v>
      </c>
      <c r="B44" s="37" t="s">
        <v>63</v>
      </c>
      <c r="C44" s="32" t="s">
        <v>35</v>
      </c>
      <c r="D44" s="32">
        <v>500</v>
      </c>
      <c r="E44" s="32" t="s">
        <v>36</v>
      </c>
      <c r="F44" s="34">
        <v>20</v>
      </c>
      <c r="G44" s="32">
        <v>4</v>
      </c>
      <c r="H44" s="41" t="s">
        <v>97</v>
      </c>
      <c r="I44" s="36"/>
      <c r="J44" s="79">
        <v>64</v>
      </c>
      <c r="K44" s="36">
        <f t="shared" si="4"/>
        <v>720</v>
      </c>
      <c r="L44" s="36">
        <f t="shared" si="4"/>
        <v>616</v>
      </c>
      <c r="M44" s="36">
        <f t="shared" si="4"/>
        <v>136</v>
      </c>
      <c r="N44" s="36">
        <f t="shared" si="4"/>
        <v>200</v>
      </c>
      <c r="O44" s="36">
        <f t="shared" si="4"/>
        <v>2312</v>
      </c>
      <c r="P44" s="36">
        <f t="shared" si="4"/>
        <v>1745</v>
      </c>
      <c r="Q44" s="36">
        <f t="shared" si="4"/>
        <v>1960</v>
      </c>
      <c r="R44" s="18">
        <f t="shared" si="5"/>
        <v>7753</v>
      </c>
    </row>
    <row r="45" spans="1:18" ht="25.5" customHeight="1">
      <c r="A45" s="32">
        <v>12</v>
      </c>
      <c r="B45" s="37" t="s">
        <v>64</v>
      </c>
      <c r="C45" s="32" t="s">
        <v>56</v>
      </c>
      <c r="D45" s="32">
        <v>216</v>
      </c>
      <c r="E45" s="32" t="s">
        <v>36</v>
      </c>
      <c r="F45" s="34">
        <v>30</v>
      </c>
      <c r="G45" s="32">
        <v>2</v>
      </c>
      <c r="H45" s="39" t="s">
        <v>97</v>
      </c>
      <c r="I45" s="25"/>
      <c r="J45" s="79">
        <v>112</v>
      </c>
      <c r="K45" s="25"/>
      <c r="L45" s="25"/>
      <c r="M45" s="25"/>
      <c r="N45" s="25"/>
      <c r="O45" s="25"/>
      <c r="P45" s="25"/>
      <c r="Q45" s="24"/>
      <c r="R45" s="24"/>
    </row>
    <row r="46" spans="1:10" ht="25.5">
      <c r="A46" s="32">
        <v>13</v>
      </c>
      <c r="B46" s="33" t="s">
        <v>65</v>
      </c>
      <c r="C46" s="32" t="s">
        <v>35</v>
      </c>
      <c r="D46" s="32">
        <v>300</v>
      </c>
      <c r="E46" s="32" t="s">
        <v>36</v>
      </c>
      <c r="F46" s="34">
        <v>50</v>
      </c>
      <c r="G46" s="32">
        <v>2</v>
      </c>
      <c r="H46" s="39" t="s">
        <v>97</v>
      </c>
      <c r="J46" s="79">
        <v>134</v>
      </c>
    </row>
    <row r="47" spans="1:10" ht="25.5">
      <c r="A47" s="32">
        <v>14</v>
      </c>
      <c r="B47" s="33" t="s">
        <v>66</v>
      </c>
      <c r="C47" s="32" t="s">
        <v>35</v>
      </c>
      <c r="D47" s="32">
        <v>200</v>
      </c>
      <c r="E47" s="32" t="s">
        <v>36</v>
      </c>
      <c r="F47" s="34">
        <v>30</v>
      </c>
      <c r="G47" s="32">
        <v>1</v>
      </c>
      <c r="H47" s="41" t="s">
        <v>97</v>
      </c>
      <c r="J47" s="79">
        <v>0</v>
      </c>
    </row>
    <row r="48" spans="1:8" ht="12.75">
      <c r="A48" s="23"/>
      <c r="B48" s="23"/>
      <c r="C48" s="23"/>
      <c r="D48" s="23"/>
      <c r="E48" s="23"/>
      <c r="F48" s="23"/>
      <c r="G48" s="24"/>
      <c r="H48" s="25"/>
    </row>
    <row r="49" spans="1:2" ht="12.75">
      <c r="A49" s="94" t="s">
        <v>100</v>
      </c>
      <c r="B49" s="66" t="s">
        <v>101</v>
      </c>
    </row>
    <row r="50" ht="12.75">
      <c r="B50" t="s">
        <v>107</v>
      </c>
    </row>
    <row r="51" ht="12.75">
      <c r="B51" t="s">
        <v>106</v>
      </c>
    </row>
  </sheetData>
  <sheetProtection/>
  <mergeCells count="46">
    <mergeCell ref="A1:B2"/>
    <mergeCell ref="C1:G2"/>
    <mergeCell ref="H1:J1"/>
    <mergeCell ref="Q1:R1"/>
    <mergeCell ref="H2:J2"/>
    <mergeCell ref="Q2:R2"/>
    <mergeCell ref="A4:R4"/>
    <mergeCell ref="A6:B6"/>
    <mergeCell ref="C6:D6"/>
    <mergeCell ref="F6:G6"/>
    <mergeCell ref="A7:D8"/>
    <mergeCell ref="F7:G7"/>
    <mergeCell ref="F8:G8"/>
    <mergeCell ref="A9:B9"/>
    <mergeCell ref="C9:D9"/>
    <mergeCell ref="F9:G9"/>
    <mergeCell ref="A11:A12"/>
    <mergeCell ref="B11:B12"/>
    <mergeCell ref="C11:E11"/>
    <mergeCell ref="F11:F12"/>
    <mergeCell ref="G11:G12"/>
    <mergeCell ref="H11:J11"/>
    <mergeCell ref="R11:R12"/>
    <mergeCell ref="A22:B23"/>
    <mergeCell ref="C22:G23"/>
    <mergeCell ref="H22:J22"/>
    <mergeCell ref="Q22:R22"/>
    <mergeCell ref="H23:J23"/>
    <mergeCell ref="Q23:R23"/>
    <mergeCell ref="A25:R25"/>
    <mergeCell ref="A27:B27"/>
    <mergeCell ref="C27:D27"/>
    <mergeCell ref="G27:H27"/>
    <mergeCell ref="A28:D29"/>
    <mergeCell ref="G28:H28"/>
    <mergeCell ref="G29:H29"/>
    <mergeCell ref="R32:R33"/>
    <mergeCell ref="A30:B30"/>
    <mergeCell ref="C30:D30"/>
    <mergeCell ref="G30:H30"/>
    <mergeCell ref="A32:A33"/>
    <mergeCell ref="B32:B33"/>
    <mergeCell ref="C32:E32"/>
    <mergeCell ref="F32:F33"/>
    <mergeCell ref="G32:G33"/>
    <mergeCell ref="H32:H33"/>
  </mergeCells>
  <printOptions/>
  <pageMargins left="1.1023622047244095" right="0.2362204724409449" top="0.2362204724409449" bottom="0.31496062992125984" header="0.15748031496062992" footer="0.31496062992125984"/>
  <pageSetup fitToHeight="1" fitToWidth="1" horizontalDpi="1200" verticalDpi="1200" orientation="portrait" scale="6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83"/>
  <sheetViews>
    <sheetView zoomScaleSheetLayoutView="100" zoomScalePageLayoutView="0" workbookViewId="0" topLeftCell="A51">
      <selection activeCell="J48" sqref="J48"/>
    </sheetView>
  </sheetViews>
  <sheetFormatPr defaultColWidth="11.421875" defaultRowHeight="12.75"/>
  <cols>
    <col min="2" max="2" width="25.421875" style="0" customWidth="1"/>
    <col min="7" max="7" width="18.57421875" style="0" customWidth="1"/>
    <col min="8" max="8" width="17.421875" style="0" customWidth="1"/>
    <col min="9" max="9" width="11.421875" style="0" hidden="1" customWidth="1"/>
    <col min="10" max="10" width="21.28125" style="0" customWidth="1"/>
    <col min="11" max="18" width="11.421875" style="0" hidden="1" customWidth="1"/>
  </cols>
  <sheetData>
    <row r="1" spans="1:18" ht="39.75" customHeight="1">
      <c r="A1" s="196"/>
      <c r="B1" s="197"/>
      <c r="C1" s="200" t="s">
        <v>0</v>
      </c>
      <c r="D1" s="200"/>
      <c r="E1" s="200"/>
      <c r="F1" s="200"/>
      <c r="G1" s="200"/>
      <c r="H1" s="201" t="s">
        <v>1</v>
      </c>
      <c r="I1" s="201"/>
      <c r="J1" s="201"/>
      <c r="K1" s="67"/>
      <c r="L1" s="67"/>
      <c r="M1" s="67"/>
      <c r="N1" s="67"/>
      <c r="O1" s="67"/>
      <c r="P1" s="68"/>
      <c r="Q1" s="201" t="s">
        <v>1</v>
      </c>
      <c r="R1" s="201"/>
    </row>
    <row r="2" spans="1:18" ht="39.75" customHeight="1">
      <c r="A2" s="198"/>
      <c r="B2" s="199"/>
      <c r="C2" s="200"/>
      <c r="D2" s="200"/>
      <c r="E2" s="200"/>
      <c r="F2" s="200"/>
      <c r="G2" s="200"/>
      <c r="H2" s="201" t="s">
        <v>99</v>
      </c>
      <c r="I2" s="201"/>
      <c r="J2" s="201"/>
      <c r="K2" s="69"/>
      <c r="L2" s="69"/>
      <c r="M2" s="69"/>
      <c r="N2" s="69"/>
      <c r="O2" s="69"/>
      <c r="P2" s="70"/>
      <c r="Q2" s="201" t="s">
        <v>102</v>
      </c>
      <c r="R2" s="201"/>
    </row>
    <row r="3" spans="1:18" ht="9" customHeight="1">
      <c r="A3" s="99"/>
      <c r="B3" s="99"/>
      <c r="C3" s="99"/>
      <c r="D3" s="99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3"/>
    </row>
    <row r="4" spans="1:18" ht="19.5" customHeight="1">
      <c r="A4" s="202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1:18" ht="9" customHeight="1">
      <c r="A5" s="4"/>
      <c r="B5" s="4"/>
      <c r="C5" s="205"/>
      <c r="D5" s="20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9.5" customHeight="1">
      <c r="A6" s="295" t="s">
        <v>3</v>
      </c>
      <c r="B6" s="295"/>
      <c r="C6" s="205">
        <v>42339</v>
      </c>
      <c r="D6" s="206"/>
      <c r="E6" s="5"/>
      <c r="F6" s="207" t="s">
        <v>4</v>
      </c>
      <c r="G6" s="207"/>
      <c r="H6" s="61"/>
      <c r="I6" s="61">
        <f aca="true" t="shared" si="0" ref="I6:Q6">I7*$C9</f>
        <v>10000</v>
      </c>
      <c r="J6" s="61">
        <f t="shared" si="0"/>
        <v>122500</v>
      </c>
      <c r="K6" s="61">
        <f t="shared" si="0"/>
        <v>45000</v>
      </c>
      <c r="L6" s="61">
        <f t="shared" si="0"/>
        <v>38500</v>
      </c>
      <c r="M6" s="61">
        <f t="shared" si="0"/>
        <v>8500</v>
      </c>
      <c r="N6" s="61">
        <f t="shared" si="0"/>
        <v>12500</v>
      </c>
      <c r="O6" s="61">
        <f t="shared" si="0"/>
        <v>144500</v>
      </c>
      <c r="P6" s="61">
        <f t="shared" si="0"/>
        <v>109020</v>
      </c>
      <c r="Q6" s="61">
        <f t="shared" si="0"/>
        <v>122500</v>
      </c>
      <c r="R6" s="7">
        <f>SUM(H6:Q6)</f>
        <v>613020</v>
      </c>
    </row>
    <row r="7" spans="1:18" ht="18.75" customHeight="1">
      <c r="A7" s="210" t="s">
        <v>5</v>
      </c>
      <c r="B7" s="211"/>
      <c r="C7" s="211"/>
      <c r="D7" s="212"/>
      <c r="E7" s="5"/>
      <c r="F7" s="207" t="s">
        <v>6</v>
      </c>
      <c r="G7" s="207"/>
      <c r="H7" s="61"/>
      <c r="I7" s="61">
        <v>1000</v>
      </c>
      <c r="J7" s="61">
        <v>12250</v>
      </c>
      <c r="K7" s="61">
        <v>4500</v>
      </c>
      <c r="L7" s="61">
        <v>3850</v>
      </c>
      <c r="M7" s="61">
        <v>850</v>
      </c>
      <c r="N7" s="61">
        <v>1250</v>
      </c>
      <c r="O7" s="61">
        <v>14450</v>
      </c>
      <c r="P7" s="61">
        <v>10902</v>
      </c>
      <c r="Q7" s="61">
        <v>12250</v>
      </c>
      <c r="R7" s="7">
        <f>SUM(H7:Q7)</f>
        <v>61302</v>
      </c>
    </row>
    <row r="8" spans="1:18" ht="19.5" customHeight="1">
      <c r="A8" s="213"/>
      <c r="B8" s="214"/>
      <c r="C8" s="214"/>
      <c r="D8" s="215"/>
      <c r="E8" s="5"/>
      <c r="F8" s="207"/>
      <c r="G8" s="207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9.5" customHeight="1">
      <c r="A9" s="207" t="s">
        <v>8</v>
      </c>
      <c r="B9" s="207"/>
      <c r="C9" s="218">
        <v>10</v>
      </c>
      <c r="D9" s="218"/>
      <c r="E9" s="5"/>
      <c r="F9" s="207"/>
      <c r="G9" s="207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9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" customHeight="1">
      <c r="A11" s="225" t="s">
        <v>10</v>
      </c>
      <c r="B11" s="225" t="s">
        <v>11</v>
      </c>
      <c r="C11" s="190" t="s">
        <v>12</v>
      </c>
      <c r="D11" s="191"/>
      <c r="E11" s="192"/>
      <c r="F11" s="208" t="s">
        <v>13</v>
      </c>
      <c r="G11" s="208" t="s">
        <v>14</v>
      </c>
      <c r="H11" s="296" t="s">
        <v>15</v>
      </c>
      <c r="I11" s="296"/>
      <c r="J11" s="296"/>
      <c r="K11" s="189"/>
      <c r="L11" s="189"/>
      <c r="M11" s="189"/>
      <c r="N11" s="189"/>
      <c r="O11" s="189"/>
      <c r="P11" s="189"/>
      <c r="Q11" s="189"/>
      <c r="R11" s="208" t="s">
        <v>16</v>
      </c>
    </row>
    <row r="12" spans="1:18" ht="25.5" customHeight="1">
      <c r="A12" s="226"/>
      <c r="B12" s="226"/>
      <c r="C12" s="10" t="s">
        <v>17</v>
      </c>
      <c r="D12" s="10" t="s">
        <v>18</v>
      </c>
      <c r="E12" s="10" t="s">
        <v>19</v>
      </c>
      <c r="F12" s="209"/>
      <c r="G12" s="241"/>
      <c r="H12" s="73"/>
      <c r="I12" s="74" t="s">
        <v>21</v>
      </c>
      <c r="J12" s="75" t="s">
        <v>80</v>
      </c>
      <c r="K12" s="75" t="s">
        <v>23</v>
      </c>
      <c r="L12" s="101" t="s">
        <v>24</v>
      </c>
      <c r="M12" s="101" t="s">
        <v>25</v>
      </c>
      <c r="N12" s="101" t="s">
        <v>26</v>
      </c>
      <c r="O12" s="101" t="s">
        <v>27</v>
      </c>
      <c r="P12" s="101" t="s">
        <v>28</v>
      </c>
      <c r="Q12" s="101" t="s">
        <v>29</v>
      </c>
      <c r="R12" s="209"/>
    </row>
    <row r="13" spans="1:18" ht="38.25">
      <c r="A13" s="12">
        <v>1</v>
      </c>
      <c r="B13" s="13" t="s">
        <v>30</v>
      </c>
      <c r="C13" s="14" t="s">
        <v>31</v>
      </c>
      <c r="D13" s="14">
        <v>250</v>
      </c>
      <c r="E13" s="14" t="s">
        <v>32</v>
      </c>
      <c r="F13" s="15">
        <v>20</v>
      </c>
      <c r="G13" s="16" t="s">
        <v>97</v>
      </c>
      <c r="H13" s="83"/>
      <c r="I13" s="84">
        <f>I$7*$F13</f>
        <v>20000</v>
      </c>
      <c r="J13" s="85">
        <v>122500</v>
      </c>
      <c r="K13" s="85">
        <f aca="true" t="shared" si="1" ref="I13:Q20">K$7*$F13</f>
        <v>90000</v>
      </c>
      <c r="L13" s="62">
        <f t="shared" si="1"/>
        <v>77000</v>
      </c>
      <c r="M13" s="62">
        <f t="shared" si="1"/>
        <v>17000</v>
      </c>
      <c r="N13" s="62">
        <f t="shared" si="1"/>
        <v>25000</v>
      </c>
      <c r="O13" s="62">
        <f t="shared" si="1"/>
        <v>289000</v>
      </c>
      <c r="P13" s="62">
        <f t="shared" si="1"/>
        <v>218040</v>
      </c>
      <c r="Q13" s="62">
        <f t="shared" si="1"/>
        <v>245000</v>
      </c>
      <c r="R13" s="18">
        <f>SUM(H13:Q13)</f>
        <v>1103540</v>
      </c>
    </row>
    <row r="14" spans="1:18" ht="37.5" customHeight="1">
      <c r="A14" s="12">
        <f>A13+1</f>
        <v>2</v>
      </c>
      <c r="B14" s="20" t="s">
        <v>33</v>
      </c>
      <c r="C14" s="14" t="s">
        <v>31</v>
      </c>
      <c r="D14" s="14">
        <v>65</v>
      </c>
      <c r="E14" s="14" t="s">
        <v>32</v>
      </c>
      <c r="F14" s="15">
        <v>8</v>
      </c>
      <c r="G14" s="16" t="s">
        <v>97</v>
      </c>
      <c r="H14" s="83"/>
      <c r="I14" s="84">
        <f t="shared" si="1"/>
        <v>8000</v>
      </c>
      <c r="J14" s="85">
        <v>49000</v>
      </c>
      <c r="K14" s="85">
        <f t="shared" si="1"/>
        <v>36000</v>
      </c>
      <c r="L14" s="62">
        <f t="shared" si="1"/>
        <v>30800</v>
      </c>
      <c r="M14" s="62">
        <f t="shared" si="1"/>
        <v>6800</v>
      </c>
      <c r="N14" s="62">
        <f t="shared" si="1"/>
        <v>10000</v>
      </c>
      <c r="O14" s="62">
        <f t="shared" si="1"/>
        <v>115600</v>
      </c>
      <c r="P14" s="62">
        <f t="shared" si="1"/>
        <v>87216</v>
      </c>
      <c r="Q14" s="62">
        <f t="shared" si="1"/>
        <v>98000</v>
      </c>
      <c r="R14" s="18">
        <f aca="true" t="shared" si="2" ref="R14:R20">SUM(H14:Q14)</f>
        <v>441416</v>
      </c>
    </row>
    <row r="15" spans="1:18" ht="32.25" customHeight="1">
      <c r="A15" s="12">
        <v>3</v>
      </c>
      <c r="B15" s="20" t="s">
        <v>34</v>
      </c>
      <c r="C15" s="14" t="s">
        <v>35</v>
      </c>
      <c r="D15" s="14">
        <v>30</v>
      </c>
      <c r="E15" s="14" t="s">
        <v>36</v>
      </c>
      <c r="F15" s="15">
        <v>4</v>
      </c>
      <c r="G15" s="16" t="s">
        <v>97</v>
      </c>
      <c r="H15" s="83"/>
      <c r="I15" s="84">
        <f t="shared" si="1"/>
        <v>4000</v>
      </c>
      <c r="J15" s="85">
        <v>24500</v>
      </c>
      <c r="K15" s="85">
        <f t="shared" si="1"/>
        <v>18000</v>
      </c>
      <c r="L15" s="62">
        <f t="shared" si="1"/>
        <v>15400</v>
      </c>
      <c r="M15" s="62">
        <f t="shared" si="1"/>
        <v>3400</v>
      </c>
      <c r="N15" s="62">
        <f t="shared" si="1"/>
        <v>5000</v>
      </c>
      <c r="O15" s="62">
        <f t="shared" si="1"/>
        <v>57800</v>
      </c>
      <c r="P15" s="62">
        <f t="shared" si="1"/>
        <v>43608</v>
      </c>
      <c r="Q15" s="62">
        <f t="shared" si="1"/>
        <v>49000</v>
      </c>
      <c r="R15" s="18">
        <f t="shared" si="2"/>
        <v>220708</v>
      </c>
    </row>
    <row r="16" spans="1:18" ht="31.5" customHeight="1">
      <c r="A16" s="12">
        <f>A15+1</f>
        <v>4</v>
      </c>
      <c r="B16" s="13" t="s">
        <v>37</v>
      </c>
      <c r="C16" s="14" t="s">
        <v>35</v>
      </c>
      <c r="D16" s="14">
        <v>30</v>
      </c>
      <c r="E16" s="14" t="s">
        <v>36</v>
      </c>
      <c r="F16" s="15">
        <v>2</v>
      </c>
      <c r="G16" s="16" t="s">
        <v>97</v>
      </c>
      <c r="H16" s="83"/>
      <c r="I16" s="84">
        <f t="shared" si="1"/>
        <v>2000</v>
      </c>
      <c r="J16" s="85">
        <v>12250</v>
      </c>
      <c r="K16" s="85">
        <f t="shared" si="1"/>
        <v>9000</v>
      </c>
      <c r="L16" s="62">
        <f t="shared" si="1"/>
        <v>7700</v>
      </c>
      <c r="M16" s="62">
        <f t="shared" si="1"/>
        <v>1700</v>
      </c>
      <c r="N16" s="62">
        <f t="shared" si="1"/>
        <v>2500</v>
      </c>
      <c r="O16" s="62">
        <f t="shared" si="1"/>
        <v>28900</v>
      </c>
      <c r="P16" s="62">
        <f t="shared" si="1"/>
        <v>21804</v>
      </c>
      <c r="Q16" s="62">
        <f t="shared" si="1"/>
        <v>24500</v>
      </c>
      <c r="R16" s="18">
        <f t="shared" si="2"/>
        <v>110354</v>
      </c>
    </row>
    <row r="17" spans="1:18" ht="19.5" customHeight="1">
      <c r="A17" s="12">
        <v>5</v>
      </c>
      <c r="B17" s="21" t="s">
        <v>38</v>
      </c>
      <c r="C17" s="14" t="s">
        <v>35</v>
      </c>
      <c r="D17" s="14">
        <v>30</v>
      </c>
      <c r="E17" s="14" t="s">
        <v>36</v>
      </c>
      <c r="F17" s="15">
        <v>4</v>
      </c>
      <c r="G17" s="16" t="s">
        <v>97</v>
      </c>
      <c r="H17" s="83"/>
      <c r="I17" s="84">
        <f t="shared" si="1"/>
        <v>4000</v>
      </c>
      <c r="J17" s="85">
        <v>24500</v>
      </c>
      <c r="K17" s="85">
        <f t="shared" si="1"/>
        <v>18000</v>
      </c>
      <c r="L17" s="62">
        <f t="shared" si="1"/>
        <v>15400</v>
      </c>
      <c r="M17" s="62">
        <f t="shared" si="1"/>
        <v>3400</v>
      </c>
      <c r="N17" s="62">
        <f t="shared" si="1"/>
        <v>5000</v>
      </c>
      <c r="O17" s="62">
        <f t="shared" si="1"/>
        <v>57800</v>
      </c>
      <c r="P17" s="62">
        <f t="shared" si="1"/>
        <v>43608</v>
      </c>
      <c r="Q17" s="62">
        <f t="shared" si="1"/>
        <v>49000</v>
      </c>
      <c r="R17" s="18">
        <f t="shared" si="2"/>
        <v>220708</v>
      </c>
    </row>
    <row r="18" spans="1:18" ht="19.5" customHeight="1">
      <c r="A18" s="12">
        <f>A17+1</f>
        <v>6</v>
      </c>
      <c r="B18" s="20" t="s">
        <v>39</v>
      </c>
      <c r="C18" s="50" t="s">
        <v>35</v>
      </c>
      <c r="D18" s="50">
        <v>25</v>
      </c>
      <c r="E18" s="50" t="s">
        <v>36</v>
      </c>
      <c r="F18" s="15">
        <v>12</v>
      </c>
      <c r="G18" s="16" t="s">
        <v>97</v>
      </c>
      <c r="H18" s="83"/>
      <c r="I18" s="84">
        <f t="shared" si="1"/>
        <v>12000</v>
      </c>
      <c r="J18" s="85">
        <v>73500</v>
      </c>
      <c r="K18" s="85">
        <f t="shared" si="1"/>
        <v>54000</v>
      </c>
      <c r="L18" s="62">
        <f t="shared" si="1"/>
        <v>46200</v>
      </c>
      <c r="M18" s="62">
        <f t="shared" si="1"/>
        <v>10200</v>
      </c>
      <c r="N18" s="62">
        <f t="shared" si="1"/>
        <v>15000</v>
      </c>
      <c r="O18" s="62">
        <f t="shared" si="1"/>
        <v>173400</v>
      </c>
      <c r="P18" s="62">
        <f t="shared" si="1"/>
        <v>130824</v>
      </c>
      <c r="Q18" s="62">
        <f t="shared" si="1"/>
        <v>147000</v>
      </c>
      <c r="R18" s="18">
        <f>SUM(H18:Q18)</f>
        <v>662124</v>
      </c>
    </row>
    <row r="19" spans="1:18" ht="33" customHeight="1">
      <c r="A19" s="12">
        <f>A18+1</f>
        <v>7</v>
      </c>
      <c r="B19" s="13" t="s">
        <v>40</v>
      </c>
      <c r="C19" s="14" t="s">
        <v>35</v>
      </c>
      <c r="D19" s="14">
        <v>30</v>
      </c>
      <c r="E19" s="14" t="s">
        <v>36</v>
      </c>
      <c r="F19" s="15">
        <v>2</v>
      </c>
      <c r="G19" s="16" t="s">
        <v>97</v>
      </c>
      <c r="H19" s="83"/>
      <c r="I19" s="84">
        <f t="shared" si="1"/>
        <v>2000</v>
      </c>
      <c r="J19" s="85">
        <v>12250</v>
      </c>
      <c r="K19" s="85">
        <f t="shared" si="1"/>
        <v>9000</v>
      </c>
      <c r="L19" s="62">
        <f t="shared" si="1"/>
        <v>7700</v>
      </c>
      <c r="M19" s="62">
        <f t="shared" si="1"/>
        <v>1700</v>
      </c>
      <c r="N19" s="62">
        <f t="shared" si="1"/>
        <v>2500</v>
      </c>
      <c r="O19" s="62">
        <f t="shared" si="1"/>
        <v>28900</v>
      </c>
      <c r="P19" s="62">
        <f t="shared" si="1"/>
        <v>21804</v>
      </c>
      <c r="Q19" s="62">
        <f t="shared" si="1"/>
        <v>24500</v>
      </c>
      <c r="R19" s="18">
        <f t="shared" si="2"/>
        <v>110354</v>
      </c>
    </row>
    <row r="20" spans="1:18" ht="33.75" customHeight="1">
      <c r="A20" s="12">
        <v>8</v>
      </c>
      <c r="B20" s="20" t="s">
        <v>41</v>
      </c>
      <c r="C20" s="14" t="s">
        <v>35</v>
      </c>
      <c r="D20" s="14">
        <v>30</v>
      </c>
      <c r="E20" s="14" t="s">
        <v>36</v>
      </c>
      <c r="F20" s="15">
        <v>8</v>
      </c>
      <c r="G20" s="22" t="s">
        <v>97</v>
      </c>
      <c r="H20" s="83"/>
      <c r="I20" s="84">
        <f t="shared" si="1"/>
        <v>8000</v>
      </c>
      <c r="J20" s="85">
        <v>49000</v>
      </c>
      <c r="K20" s="85">
        <f t="shared" si="1"/>
        <v>36000</v>
      </c>
      <c r="L20" s="62">
        <f t="shared" si="1"/>
        <v>30800</v>
      </c>
      <c r="M20" s="62">
        <f t="shared" si="1"/>
        <v>6800</v>
      </c>
      <c r="N20" s="62">
        <f t="shared" si="1"/>
        <v>10000</v>
      </c>
      <c r="O20" s="62">
        <f t="shared" si="1"/>
        <v>115600</v>
      </c>
      <c r="P20" s="62">
        <f t="shared" si="1"/>
        <v>87216</v>
      </c>
      <c r="Q20" s="62">
        <f t="shared" si="1"/>
        <v>98000</v>
      </c>
      <c r="R20" s="18">
        <f t="shared" si="2"/>
        <v>441416</v>
      </c>
    </row>
    <row r="21" ht="19.5" customHeight="1"/>
    <row r="22" spans="1:18" ht="39.75" customHeight="1">
      <c r="A22" s="196"/>
      <c r="B22" s="197"/>
      <c r="C22" s="200" t="s">
        <v>0</v>
      </c>
      <c r="D22" s="200"/>
      <c r="E22" s="200"/>
      <c r="F22" s="200"/>
      <c r="G22" s="200"/>
      <c r="H22" s="201" t="s">
        <v>1</v>
      </c>
      <c r="I22" s="201"/>
      <c r="J22" s="201"/>
      <c r="K22" s="67"/>
      <c r="L22" s="67"/>
      <c r="M22" s="67"/>
      <c r="N22" s="67"/>
      <c r="O22" s="67"/>
      <c r="P22" s="68"/>
      <c r="Q22" s="201" t="s">
        <v>1</v>
      </c>
      <c r="R22" s="201"/>
    </row>
    <row r="23" spans="1:18" ht="39.75" customHeight="1">
      <c r="A23" s="198"/>
      <c r="B23" s="199"/>
      <c r="C23" s="200"/>
      <c r="D23" s="200"/>
      <c r="E23" s="200"/>
      <c r="F23" s="200"/>
      <c r="G23" s="200"/>
      <c r="H23" s="201" t="s">
        <v>99</v>
      </c>
      <c r="I23" s="201"/>
      <c r="J23" s="201"/>
      <c r="K23" s="69"/>
      <c r="L23" s="69"/>
      <c r="M23" s="69"/>
      <c r="N23" s="69"/>
      <c r="O23" s="69"/>
      <c r="P23" s="70"/>
      <c r="Q23" s="201" t="s">
        <v>102</v>
      </c>
      <c r="R23" s="201"/>
    </row>
    <row r="24" spans="1:18" ht="9" customHeight="1">
      <c r="A24" s="99"/>
      <c r="B24" s="99"/>
      <c r="C24" s="99"/>
      <c r="D24" s="99"/>
      <c r="E24" s="99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3"/>
    </row>
    <row r="25" spans="1:18" ht="19.5" customHeight="1">
      <c r="A25" s="202" t="s">
        <v>2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</row>
    <row r="26" spans="1:18" ht="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9.5" customHeight="1">
      <c r="A27" s="203" t="s">
        <v>3</v>
      </c>
      <c r="B27" s="204"/>
      <c r="C27" s="205">
        <v>42339</v>
      </c>
      <c r="D27" s="206"/>
      <c r="E27" s="5"/>
      <c r="F27" s="5"/>
      <c r="G27" s="207" t="s">
        <v>4</v>
      </c>
      <c r="H27" s="207"/>
      <c r="I27" s="61">
        <f aca="true" t="shared" si="3" ref="I27:Q27">I28*$C30</f>
        <v>29000</v>
      </c>
      <c r="J27" s="61">
        <f t="shared" si="3"/>
        <v>7400</v>
      </c>
      <c r="K27" s="61">
        <f t="shared" si="3"/>
        <v>3000</v>
      </c>
      <c r="L27" s="61">
        <f t="shared" si="3"/>
        <v>3000</v>
      </c>
      <c r="M27" s="61">
        <f t="shared" si="3"/>
        <v>6680</v>
      </c>
      <c r="N27" s="61">
        <f t="shared" si="3"/>
        <v>12500</v>
      </c>
      <c r="O27" s="61">
        <f t="shared" si="3"/>
        <v>40200</v>
      </c>
      <c r="P27" s="61">
        <f t="shared" si="3"/>
        <v>8000</v>
      </c>
      <c r="Q27" s="61">
        <f t="shared" si="3"/>
        <v>7400</v>
      </c>
      <c r="R27" s="61">
        <f>SUM(I27:Q27)</f>
        <v>117180</v>
      </c>
    </row>
    <row r="28" spans="1:18" ht="21" customHeight="1">
      <c r="A28" s="210" t="s">
        <v>49</v>
      </c>
      <c r="B28" s="211"/>
      <c r="C28" s="211"/>
      <c r="D28" s="212"/>
      <c r="E28" s="5"/>
      <c r="F28" s="5"/>
      <c r="G28" s="207" t="s">
        <v>6</v>
      </c>
      <c r="H28" s="207"/>
      <c r="I28" s="61">
        <v>2900</v>
      </c>
      <c r="J28" s="61">
        <v>740</v>
      </c>
      <c r="K28" s="61">
        <v>300</v>
      </c>
      <c r="L28" s="61">
        <v>300</v>
      </c>
      <c r="M28" s="61">
        <v>668</v>
      </c>
      <c r="N28" s="61">
        <v>1250</v>
      </c>
      <c r="O28" s="61">
        <v>4020</v>
      </c>
      <c r="P28" s="61">
        <v>800</v>
      </c>
      <c r="Q28" s="61">
        <v>740</v>
      </c>
      <c r="R28" s="61">
        <f>SUM(I28:Q28)</f>
        <v>11718</v>
      </c>
    </row>
    <row r="29" spans="1:18" ht="19.5" customHeight="1">
      <c r="A29" s="213"/>
      <c r="B29" s="214"/>
      <c r="C29" s="214"/>
      <c r="D29" s="215"/>
      <c r="E29" s="5"/>
      <c r="F29" s="5"/>
      <c r="G29" s="207"/>
      <c r="H29" s="207"/>
      <c r="I29" s="61"/>
      <c r="J29" s="61"/>
      <c r="K29" s="61"/>
      <c r="L29" s="61"/>
      <c r="M29" s="61"/>
      <c r="N29" s="61"/>
      <c r="O29" s="61"/>
      <c r="P29" s="61"/>
      <c r="Q29" s="61"/>
      <c r="R29" s="61">
        <f>SUM(I29:Q29)</f>
        <v>0</v>
      </c>
    </row>
    <row r="30" spans="1:18" ht="18.75" customHeight="1">
      <c r="A30" s="216" t="s">
        <v>8</v>
      </c>
      <c r="B30" s="217"/>
      <c r="C30" s="218">
        <v>10</v>
      </c>
      <c r="D30" s="218"/>
      <c r="E30" s="5"/>
      <c r="F30" s="5"/>
      <c r="G30" s="207"/>
      <c r="H30" s="207"/>
      <c r="I30" s="61"/>
      <c r="J30" s="61"/>
      <c r="K30" s="61"/>
      <c r="L30" s="61"/>
      <c r="M30" s="61"/>
      <c r="N30" s="61"/>
      <c r="O30" s="61"/>
      <c r="P30" s="61"/>
      <c r="Q30" s="61"/>
      <c r="R30" s="61">
        <f>SUM(I30:Q30)</f>
        <v>0</v>
      </c>
    </row>
    <row r="31" spans="1:18" ht="9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" customHeight="1">
      <c r="A32" s="225" t="s">
        <v>10</v>
      </c>
      <c r="B32" s="225" t="s">
        <v>11</v>
      </c>
      <c r="C32" s="190" t="s">
        <v>12</v>
      </c>
      <c r="D32" s="191"/>
      <c r="E32" s="192"/>
      <c r="F32" s="227" t="s">
        <v>50</v>
      </c>
      <c r="G32" s="227" t="s">
        <v>51</v>
      </c>
      <c r="H32" s="208" t="s">
        <v>14</v>
      </c>
      <c r="I32" s="190" t="s">
        <v>15</v>
      </c>
      <c r="J32" s="191"/>
      <c r="K32" s="191"/>
      <c r="L32" s="191"/>
      <c r="M32" s="191"/>
      <c r="N32" s="191"/>
      <c r="O32" s="191"/>
      <c r="P32" s="191"/>
      <c r="Q32" s="192"/>
      <c r="R32" s="208" t="s">
        <v>16</v>
      </c>
    </row>
    <row r="33" spans="1:18" ht="42.75" customHeight="1">
      <c r="A33" s="226"/>
      <c r="B33" s="226"/>
      <c r="C33" s="10" t="s">
        <v>17</v>
      </c>
      <c r="D33" s="10" t="s">
        <v>18</v>
      </c>
      <c r="E33" s="10" t="s">
        <v>19</v>
      </c>
      <c r="F33" s="227"/>
      <c r="G33" s="227"/>
      <c r="H33" s="209"/>
      <c r="I33" s="101" t="s">
        <v>20</v>
      </c>
      <c r="J33" s="75" t="s">
        <v>80</v>
      </c>
      <c r="K33" s="101" t="s">
        <v>23</v>
      </c>
      <c r="L33" s="101" t="s">
        <v>24</v>
      </c>
      <c r="M33" s="101" t="s">
        <v>25</v>
      </c>
      <c r="N33" s="101" t="s">
        <v>26</v>
      </c>
      <c r="O33" s="101" t="s">
        <v>27</v>
      </c>
      <c r="P33" s="101" t="s">
        <v>28</v>
      </c>
      <c r="Q33" s="101" t="s">
        <v>29</v>
      </c>
      <c r="R33" s="209"/>
    </row>
    <row r="34" spans="1:18" ht="19.5" customHeight="1">
      <c r="A34" s="32">
        <v>1</v>
      </c>
      <c r="B34" s="33" t="s">
        <v>52</v>
      </c>
      <c r="C34" s="32" t="s">
        <v>53</v>
      </c>
      <c r="D34" s="32">
        <v>500</v>
      </c>
      <c r="E34" s="32" t="s">
        <v>32</v>
      </c>
      <c r="F34" s="34">
        <v>5</v>
      </c>
      <c r="G34" s="32">
        <v>18</v>
      </c>
      <c r="H34" s="35" t="s">
        <v>97</v>
      </c>
      <c r="I34" s="36">
        <f>ROUNDUP(($F34*$G34*I$7)/$D34,0)</f>
        <v>180</v>
      </c>
      <c r="J34" s="86">
        <v>67</v>
      </c>
      <c r="K34" s="36">
        <f aca="true" t="shared" si="4" ref="K34:Q44">ROUNDUP(($F34*$G34*K$7)/$D34,0)</f>
        <v>810</v>
      </c>
      <c r="L34" s="36">
        <f t="shared" si="4"/>
        <v>693</v>
      </c>
      <c r="M34" s="36">
        <f t="shared" si="4"/>
        <v>153</v>
      </c>
      <c r="N34" s="36">
        <f t="shared" si="4"/>
        <v>225</v>
      </c>
      <c r="O34" s="36">
        <f t="shared" si="4"/>
        <v>2601</v>
      </c>
      <c r="P34" s="36">
        <f t="shared" si="4"/>
        <v>1963</v>
      </c>
      <c r="Q34" s="36">
        <f t="shared" si="4"/>
        <v>2205</v>
      </c>
      <c r="R34" s="18">
        <f aca="true" t="shared" si="5" ref="R34:R44">SUM(I34:Q34)</f>
        <v>8897</v>
      </c>
    </row>
    <row r="35" spans="1:18" ht="19.5" customHeight="1">
      <c r="A35" s="32">
        <f>A34+1</f>
        <v>2</v>
      </c>
      <c r="B35" s="37" t="s">
        <v>54</v>
      </c>
      <c r="C35" s="32" t="s">
        <v>35</v>
      </c>
      <c r="D35" s="32">
        <v>400</v>
      </c>
      <c r="E35" s="32" t="s">
        <v>36</v>
      </c>
      <c r="F35" s="34">
        <v>20</v>
      </c>
      <c r="G35" s="32">
        <v>4</v>
      </c>
      <c r="H35" s="35" t="s">
        <v>97</v>
      </c>
      <c r="I35" s="36">
        <f aca="true" t="shared" si="6" ref="I35:I44">ROUNDUP(($F35*$G35*I$7)/$D35,0)</f>
        <v>200</v>
      </c>
      <c r="J35" s="86">
        <v>74</v>
      </c>
      <c r="K35" s="36">
        <f t="shared" si="4"/>
        <v>900</v>
      </c>
      <c r="L35" s="36">
        <f t="shared" si="4"/>
        <v>770</v>
      </c>
      <c r="M35" s="36">
        <f t="shared" si="4"/>
        <v>170</v>
      </c>
      <c r="N35" s="36">
        <f t="shared" si="4"/>
        <v>250</v>
      </c>
      <c r="O35" s="36">
        <f t="shared" si="4"/>
        <v>2890</v>
      </c>
      <c r="P35" s="36">
        <f t="shared" si="4"/>
        <v>2181</v>
      </c>
      <c r="Q35" s="36">
        <f t="shared" si="4"/>
        <v>2450</v>
      </c>
      <c r="R35" s="18">
        <f t="shared" si="5"/>
        <v>9885</v>
      </c>
    </row>
    <row r="36" spans="1:18" ht="28.5" customHeight="1">
      <c r="A36" s="32">
        <f aca="true" t="shared" si="7" ref="A36:A43">A35+1</f>
        <v>3</v>
      </c>
      <c r="B36" s="33" t="s">
        <v>55</v>
      </c>
      <c r="C36" s="32" t="s">
        <v>56</v>
      </c>
      <c r="D36" s="32">
        <v>100</v>
      </c>
      <c r="E36" s="32" t="s">
        <v>36</v>
      </c>
      <c r="F36" s="34">
        <v>30</v>
      </c>
      <c r="G36" s="32">
        <v>4</v>
      </c>
      <c r="H36" s="35" t="s">
        <v>97</v>
      </c>
      <c r="I36" s="36">
        <f t="shared" si="6"/>
        <v>1200</v>
      </c>
      <c r="J36" s="86">
        <v>444</v>
      </c>
      <c r="K36" s="36">
        <f t="shared" si="4"/>
        <v>5400</v>
      </c>
      <c r="L36" s="36">
        <f t="shared" si="4"/>
        <v>4620</v>
      </c>
      <c r="M36" s="36">
        <f t="shared" si="4"/>
        <v>1020</v>
      </c>
      <c r="N36" s="36">
        <f t="shared" si="4"/>
        <v>1500</v>
      </c>
      <c r="O36" s="36">
        <f t="shared" si="4"/>
        <v>17340</v>
      </c>
      <c r="P36" s="36">
        <f t="shared" si="4"/>
        <v>13083</v>
      </c>
      <c r="Q36" s="36">
        <f t="shared" si="4"/>
        <v>14700</v>
      </c>
      <c r="R36" s="18">
        <f t="shared" si="5"/>
        <v>59307</v>
      </c>
    </row>
    <row r="37" spans="1:18" ht="26.25" customHeight="1">
      <c r="A37" s="32">
        <v>4</v>
      </c>
      <c r="B37" s="37" t="s">
        <v>57</v>
      </c>
      <c r="C37" s="32" t="s">
        <v>35</v>
      </c>
      <c r="D37" s="32">
        <v>250</v>
      </c>
      <c r="E37" s="32" t="s">
        <v>36</v>
      </c>
      <c r="F37" s="34">
        <v>10</v>
      </c>
      <c r="G37" s="32">
        <v>4</v>
      </c>
      <c r="H37" s="35" t="s">
        <v>97</v>
      </c>
      <c r="I37" s="36">
        <f t="shared" si="6"/>
        <v>160</v>
      </c>
      <c r="J37" s="86">
        <v>60</v>
      </c>
      <c r="K37" s="36">
        <f t="shared" si="4"/>
        <v>720</v>
      </c>
      <c r="L37" s="36">
        <f t="shared" si="4"/>
        <v>616</v>
      </c>
      <c r="M37" s="36">
        <f t="shared" si="4"/>
        <v>136</v>
      </c>
      <c r="N37" s="36">
        <f t="shared" si="4"/>
        <v>200</v>
      </c>
      <c r="O37" s="36">
        <f t="shared" si="4"/>
        <v>2312</v>
      </c>
      <c r="P37" s="36">
        <f t="shared" si="4"/>
        <v>1745</v>
      </c>
      <c r="Q37" s="36">
        <f t="shared" si="4"/>
        <v>1960</v>
      </c>
      <c r="R37" s="18">
        <f t="shared" si="5"/>
        <v>7909</v>
      </c>
    </row>
    <row r="38" spans="1:18" ht="27" customHeight="1">
      <c r="A38" s="32">
        <f>A37+1</f>
        <v>5</v>
      </c>
      <c r="B38" s="37" t="s">
        <v>58</v>
      </c>
      <c r="C38" s="32" t="s">
        <v>35</v>
      </c>
      <c r="D38" s="32">
        <v>500</v>
      </c>
      <c r="E38" s="32" t="s">
        <v>36</v>
      </c>
      <c r="F38" s="34">
        <v>30</v>
      </c>
      <c r="G38" s="32">
        <v>2</v>
      </c>
      <c r="H38" s="40" t="s">
        <v>97</v>
      </c>
      <c r="I38" s="36">
        <f t="shared" si="6"/>
        <v>120</v>
      </c>
      <c r="J38" s="86">
        <v>45</v>
      </c>
      <c r="K38" s="36">
        <f t="shared" si="4"/>
        <v>540</v>
      </c>
      <c r="L38" s="36">
        <f t="shared" si="4"/>
        <v>462</v>
      </c>
      <c r="M38" s="36">
        <f t="shared" si="4"/>
        <v>102</v>
      </c>
      <c r="N38" s="36">
        <f t="shared" si="4"/>
        <v>150</v>
      </c>
      <c r="O38" s="36">
        <f t="shared" si="4"/>
        <v>1734</v>
      </c>
      <c r="P38" s="36">
        <f t="shared" si="4"/>
        <v>1309</v>
      </c>
      <c r="Q38" s="36">
        <f t="shared" si="4"/>
        <v>1470</v>
      </c>
      <c r="R38" s="18">
        <f t="shared" si="5"/>
        <v>5932</v>
      </c>
    </row>
    <row r="39" spans="1:18" ht="24.75" customHeight="1">
      <c r="A39" s="32">
        <f t="shared" si="7"/>
        <v>6</v>
      </c>
      <c r="B39" s="33" t="s">
        <v>59</v>
      </c>
      <c r="C39" s="32" t="s">
        <v>35</v>
      </c>
      <c r="D39" s="32">
        <v>25</v>
      </c>
      <c r="E39" s="32" t="s">
        <v>36</v>
      </c>
      <c r="F39" s="34">
        <v>25</v>
      </c>
      <c r="G39" s="32">
        <v>7</v>
      </c>
      <c r="H39" s="16" t="s">
        <v>97</v>
      </c>
      <c r="I39" s="36">
        <f t="shared" si="6"/>
        <v>7000</v>
      </c>
      <c r="J39" s="87">
        <v>2960</v>
      </c>
      <c r="K39" s="36">
        <f t="shared" si="4"/>
        <v>31500</v>
      </c>
      <c r="L39" s="36">
        <f t="shared" si="4"/>
        <v>26950</v>
      </c>
      <c r="M39" s="36">
        <f t="shared" si="4"/>
        <v>5950</v>
      </c>
      <c r="N39" s="36">
        <f t="shared" si="4"/>
        <v>8750</v>
      </c>
      <c r="O39" s="36">
        <f t="shared" si="4"/>
        <v>101150</v>
      </c>
      <c r="P39" s="36">
        <f t="shared" si="4"/>
        <v>76314</v>
      </c>
      <c r="Q39" s="36">
        <f t="shared" si="4"/>
        <v>85750</v>
      </c>
      <c r="R39" s="18">
        <f t="shared" si="5"/>
        <v>346324</v>
      </c>
    </row>
    <row r="40" spans="1:18" ht="51" customHeight="1">
      <c r="A40" s="32">
        <f t="shared" si="7"/>
        <v>7</v>
      </c>
      <c r="B40" s="20" t="s">
        <v>30</v>
      </c>
      <c r="C40" s="32" t="s">
        <v>31</v>
      </c>
      <c r="D40" s="32">
        <v>250</v>
      </c>
      <c r="E40" s="32" t="s">
        <v>32</v>
      </c>
      <c r="F40" s="34">
        <v>250</v>
      </c>
      <c r="G40" s="32">
        <v>20</v>
      </c>
      <c r="H40" s="35" t="s">
        <v>97</v>
      </c>
      <c r="I40" s="36">
        <f t="shared" si="6"/>
        <v>20000</v>
      </c>
      <c r="J40" s="88">
        <v>7400</v>
      </c>
      <c r="K40" s="36">
        <f t="shared" si="4"/>
        <v>90000</v>
      </c>
      <c r="L40" s="36">
        <f t="shared" si="4"/>
        <v>77000</v>
      </c>
      <c r="M40" s="36">
        <f t="shared" si="4"/>
        <v>17000</v>
      </c>
      <c r="N40" s="36">
        <f t="shared" si="4"/>
        <v>25000</v>
      </c>
      <c r="O40" s="36">
        <f t="shared" si="4"/>
        <v>289000</v>
      </c>
      <c r="P40" s="36">
        <f t="shared" si="4"/>
        <v>218040</v>
      </c>
      <c r="Q40" s="36">
        <f t="shared" si="4"/>
        <v>245000</v>
      </c>
      <c r="R40" s="18">
        <f t="shared" si="5"/>
        <v>988440</v>
      </c>
    </row>
    <row r="41" spans="1:18" ht="24.75" customHeight="1">
      <c r="A41" s="32">
        <v>8</v>
      </c>
      <c r="B41" s="37" t="s">
        <v>60</v>
      </c>
      <c r="C41" s="32" t="s">
        <v>35</v>
      </c>
      <c r="D41" s="32">
        <v>500</v>
      </c>
      <c r="E41" s="32" t="s">
        <v>36</v>
      </c>
      <c r="F41" s="34">
        <v>30</v>
      </c>
      <c r="G41" s="32">
        <v>2</v>
      </c>
      <c r="H41" s="41" t="s">
        <v>97</v>
      </c>
      <c r="I41" s="36">
        <f t="shared" si="6"/>
        <v>120</v>
      </c>
      <c r="J41" s="88">
        <v>45</v>
      </c>
      <c r="K41" s="36">
        <f t="shared" si="4"/>
        <v>540</v>
      </c>
      <c r="L41" s="36">
        <f t="shared" si="4"/>
        <v>462</v>
      </c>
      <c r="M41" s="36">
        <f t="shared" si="4"/>
        <v>102</v>
      </c>
      <c r="N41" s="36">
        <f t="shared" si="4"/>
        <v>150</v>
      </c>
      <c r="O41" s="36">
        <f t="shared" si="4"/>
        <v>1734</v>
      </c>
      <c r="P41" s="36">
        <f t="shared" si="4"/>
        <v>1309</v>
      </c>
      <c r="Q41" s="36">
        <f t="shared" si="4"/>
        <v>1470</v>
      </c>
      <c r="R41" s="18">
        <f t="shared" si="5"/>
        <v>5932</v>
      </c>
    </row>
    <row r="42" spans="1:18" ht="31.5" customHeight="1">
      <c r="A42" s="32">
        <f t="shared" si="7"/>
        <v>9</v>
      </c>
      <c r="B42" s="33" t="s">
        <v>61</v>
      </c>
      <c r="C42" s="32" t="s">
        <v>35</v>
      </c>
      <c r="D42" s="32">
        <v>200</v>
      </c>
      <c r="E42" s="32" t="s">
        <v>36</v>
      </c>
      <c r="F42" s="34">
        <v>30</v>
      </c>
      <c r="G42" s="32">
        <v>1</v>
      </c>
      <c r="H42" s="40" t="s">
        <v>97</v>
      </c>
      <c r="I42" s="36">
        <f t="shared" si="6"/>
        <v>150</v>
      </c>
      <c r="J42" s="88">
        <v>111</v>
      </c>
      <c r="K42" s="36">
        <f t="shared" si="4"/>
        <v>675</v>
      </c>
      <c r="L42" s="36">
        <f t="shared" si="4"/>
        <v>578</v>
      </c>
      <c r="M42" s="36">
        <f t="shared" si="4"/>
        <v>128</v>
      </c>
      <c r="N42" s="36">
        <f t="shared" si="4"/>
        <v>188</v>
      </c>
      <c r="O42" s="36">
        <f t="shared" si="4"/>
        <v>2168</v>
      </c>
      <c r="P42" s="36">
        <f t="shared" si="4"/>
        <v>1636</v>
      </c>
      <c r="Q42" s="36">
        <f t="shared" si="4"/>
        <v>1838</v>
      </c>
      <c r="R42" s="18">
        <f t="shared" si="5"/>
        <v>7472</v>
      </c>
    </row>
    <row r="43" spans="1:18" ht="30" customHeight="1">
      <c r="A43" s="32">
        <f t="shared" si="7"/>
        <v>10</v>
      </c>
      <c r="B43" s="37" t="s">
        <v>62</v>
      </c>
      <c r="C43" s="32" t="s">
        <v>31</v>
      </c>
      <c r="D43" s="32">
        <v>210</v>
      </c>
      <c r="E43" s="32" t="s">
        <v>36</v>
      </c>
      <c r="F43" s="34">
        <v>20</v>
      </c>
      <c r="G43" s="32">
        <v>2</v>
      </c>
      <c r="H43" s="35" t="s">
        <v>97</v>
      </c>
      <c r="I43" s="36">
        <f t="shared" si="6"/>
        <v>191</v>
      </c>
      <c r="J43" s="88">
        <v>71</v>
      </c>
      <c r="K43" s="36">
        <f t="shared" si="4"/>
        <v>858</v>
      </c>
      <c r="L43" s="36">
        <f t="shared" si="4"/>
        <v>734</v>
      </c>
      <c r="M43" s="36">
        <f t="shared" si="4"/>
        <v>162</v>
      </c>
      <c r="N43" s="36">
        <f t="shared" si="4"/>
        <v>239</v>
      </c>
      <c r="O43" s="36">
        <f t="shared" si="4"/>
        <v>2753</v>
      </c>
      <c r="P43" s="36">
        <f t="shared" si="4"/>
        <v>2077</v>
      </c>
      <c r="Q43" s="36">
        <f t="shared" si="4"/>
        <v>2334</v>
      </c>
      <c r="R43" s="18">
        <f t="shared" si="5"/>
        <v>9419</v>
      </c>
    </row>
    <row r="44" spans="1:18" ht="24.75" customHeight="1">
      <c r="A44" s="32">
        <v>11</v>
      </c>
      <c r="B44" s="37" t="s">
        <v>63</v>
      </c>
      <c r="C44" s="32" t="s">
        <v>35</v>
      </c>
      <c r="D44" s="32">
        <v>500</v>
      </c>
      <c r="E44" s="32" t="s">
        <v>36</v>
      </c>
      <c r="F44" s="34">
        <v>20</v>
      </c>
      <c r="G44" s="32">
        <v>4</v>
      </c>
      <c r="H44" s="41" t="s">
        <v>97</v>
      </c>
      <c r="I44" s="36">
        <f t="shared" si="6"/>
        <v>160</v>
      </c>
      <c r="J44" s="88">
        <v>60</v>
      </c>
      <c r="K44" s="36">
        <f t="shared" si="4"/>
        <v>720</v>
      </c>
      <c r="L44" s="36">
        <f t="shared" si="4"/>
        <v>616</v>
      </c>
      <c r="M44" s="36">
        <f t="shared" si="4"/>
        <v>136</v>
      </c>
      <c r="N44" s="36">
        <f t="shared" si="4"/>
        <v>200</v>
      </c>
      <c r="O44" s="36">
        <f t="shared" si="4"/>
        <v>2312</v>
      </c>
      <c r="P44" s="36">
        <f t="shared" si="4"/>
        <v>1745</v>
      </c>
      <c r="Q44" s="36">
        <f t="shared" si="4"/>
        <v>1960</v>
      </c>
      <c r="R44" s="18">
        <f t="shared" si="5"/>
        <v>7909</v>
      </c>
    </row>
    <row r="45" spans="1:18" ht="21" customHeight="1">
      <c r="A45" s="32">
        <v>12</v>
      </c>
      <c r="B45" s="37" t="s">
        <v>64</v>
      </c>
      <c r="C45" s="32" t="s">
        <v>56</v>
      </c>
      <c r="D45" s="32">
        <v>216</v>
      </c>
      <c r="E45" s="32" t="s">
        <v>36</v>
      </c>
      <c r="F45" s="34">
        <v>30</v>
      </c>
      <c r="G45" s="32">
        <v>2</v>
      </c>
      <c r="H45" s="39" t="s">
        <v>97</v>
      </c>
      <c r="I45" s="25"/>
      <c r="J45" s="79">
        <v>103</v>
      </c>
      <c r="K45" s="25"/>
      <c r="L45" s="25"/>
      <c r="M45" s="25"/>
      <c r="N45" s="25"/>
      <c r="O45" s="25"/>
      <c r="P45" s="25"/>
      <c r="Q45" s="24"/>
      <c r="R45" s="24"/>
    </row>
    <row r="46" spans="1:10" ht="25.5">
      <c r="A46" s="32">
        <v>13</v>
      </c>
      <c r="B46" s="33" t="s">
        <v>65</v>
      </c>
      <c r="C46" s="32" t="s">
        <v>35</v>
      </c>
      <c r="D46" s="32">
        <v>300</v>
      </c>
      <c r="E46" s="32" t="s">
        <v>36</v>
      </c>
      <c r="F46" s="34">
        <v>50</v>
      </c>
      <c r="G46" s="32">
        <v>2</v>
      </c>
      <c r="H46" s="39" t="s">
        <v>97</v>
      </c>
      <c r="J46" s="79">
        <v>124</v>
      </c>
    </row>
    <row r="47" spans="1:10" ht="25.5">
      <c r="A47" s="32">
        <v>14</v>
      </c>
      <c r="B47" s="33" t="s">
        <v>66</v>
      </c>
      <c r="C47" s="32" t="s">
        <v>35</v>
      </c>
      <c r="D47" s="32">
        <v>200</v>
      </c>
      <c r="E47" s="32" t="s">
        <v>36</v>
      </c>
      <c r="F47" s="34">
        <v>30</v>
      </c>
      <c r="G47" s="32">
        <v>1</v>
      </c>
      <c r="H47" s="41" t="s">
        <v>97</v>
      </c>
      <c r="J47" s="79">
        <v>0</v>
      </c>
    </row>
    <row r="48" spans="1:8" ht="12.75">
      <c r="A48" s="23"/>
      <c r="B48" s="23"/>
      <c r="C48" s="23"/>
      <c r="D48" s="23"/>
      <c r="E48" s="23"/>
      <c r="F48" s="23"/>
      <c r="G48" s="24"/>
      <c r="H48" s="25"/>
    </row>
    <row r="49" spans="1:2" ht="12.75">
      <c r="A49" s="94" t="s">
        <v>100</v>
      </c>
      <c r="B49" s="66" t="s">
        <v>101</v>
      </c>
    </row>
    <row r="50" ht="12.75">
      <c r="B50" t="s">
        <v>107</v>
      </c>
    </row>
    <row r="51" ht="12.75">
      <c r="B51" t="s">
        <v>106</v>
      </c>
    </row>
    <row r="54" spans="1:11" ht="39.75" customHeight="1">
      <c r="A54" s="196"/>
      <c r="B54" s="297"/>
      <c r="C54" s="235" t="s">
        <v>0</v>
      </c>
      <c r="D54" s="235"/>
      <c r="E54" s="235"/>
      <c r="F54" s="235"/>
      <c r="G54" s="235"/>
      <c r="H54" s="235"/>
      <c r="I54" s="236"/>
      <c r="J54" s="89" t="s">
        <v>1</v>
      </c>
      <c r="K54" s="90"/>
    </row>
    <row r="55" spans="1:11" ht="39.75" customHeight="1">
      <c r="A55" s="198"/>
      <c r="B55" s="298"/>
      <c r="C55" s="238"/>
      <c r="D55" s="238"/>
      <c r="E55" s="238"/>
      <c r="F55" s="238"/>
      <c r="G55" s="238"/>
      <c r="H55" s="238"/>
      <c r="I55" s="239"/>
      <c r="J55" s="89" t="s">
        <v>104</v>
      </c>
      <c r="K55" s="90"/>
    </row>
    <row r="56" spans="1:11" ht="9" customHeight="1">
      <c r="A56" s="99"/>
      <c r="B56" s="99"/>
      <c r="C56" s="99"/>
      <c r="D56" s="99"/>
      <c r="E56" s="99"/>
      <c r="F56" s="100"/>
      <c r="G56" s="100"/>
      <c r="H56" s="100"/>
      <c r="I56" s="100"/>
      <c r="J56" s="100"/>
      <c r="K56" s="3"/>
    </row>
    <row r="57" spans="1:11" ht="19.5" customHeight="1">
      <c r="A57" s="202" t="s">
        <v>2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</row>
    <row r="58" spans="1:11" ht="9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9.5" customHeight="1">
      <c r="A59" s="295" t="s">
        <v>3</v>
      </c>
      <c r="B59" s="295"/>
      <c r="C59" s="205">
        <v>42339</v>
      </c>
      <c r="D59" s="206"/>
      <c r="E59" s="5"/>
      <c r="F59" s="207" t="s">
        <v>4</v>
      </c>
      <c r="G59" s="207"/>
      <c r="H59" s="61"/>
      <c r="I59" s="61">
        <f>I60*$C62</f>
        <v>1500</v>
      </c>
      <c r="J59" s="61">
        <f>J60*$C62</f>
        <v>5550</v>
      </c>
      <c r="K59" s="7">
        <f>SUM(H59:J59)</f>
        <v>7050</v>
      </c>
    </row>
    <row r="60" spans="1:11" ht="19.5" customHeight="1">
      <c r="A60" s="210" t="s">
        <v>68</v>
      </c>
      <c r="B60" s="211"/>
      <c r="C60" s="211"/>
      <c r="D60" s="212"/>
      <c r="E60" s="5"/>
      <c r="F60" s="207" t="s">
        <v>6</v>
      </c>
      <c r="G60" s="207"/>
      <c r="H60" s="61"/>
      <c r="I60" s="61">
        <v>50</v>
      </c>
      <c r="J60" s="61">
        <v>185</v>
      </c>
      <c r="K60" s="61">
        <f>SUM(H60:J60)</f>
        <v>235</v>
      </c>
    </row>
    <row r="61" spans="1:11" ht="19.5" customHeight="1">
      <c r="A61" s="213"/>
      <c r="B61" s="214"/>
      <c r="C61" s="214"/>
      <c r="D61" s="215"/>
      <c r="E61" s="5"/>
      <c r="F61" s="207" t="s">
        <v>7</v>
      </c>
      <c r="G61" s="207"/>
      <c r="H61" s="8"/>
      <c r="I61" s="8"/>
      <c r="J61" s="8"/>
      <c r="K61" s="8"/>
    </row>
    <row r="62" spans="1:11" ht="19.5" customHeight="1">
      <c r="A62" s="207" t="s">
        <v>8</v>
      </c>
      <c r="B62" s="207"/>
      <c r="C62" s="218">
        <v>30</v>
      </c>
      <c r="D62" s="218"/>
      <c r="E62" s="5"/>
      <c r="F62" s="207" t="s">
        <v>9</v>
      </c>
      <c r="G62" s="207"/>
      <c r="H62" s="8"/>
      <c r="I62" s="8"/>
      <c r="J62" s="8"/>
      <c r="K62" s="8"/>
    </row>
    <row r="63" spans="1:11" ht="9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 customHeight="1">
      <c r="A64" s="225" t="s">
        <v>10</v>
      </c>
      <c r="B64" s="225" t="s">
        <v>11</v>
      </c>
      <c r="C64" s="190" t="s">
        <v>12</v>
      </c>
      <c r="D64" s="191"/>
      <c r="E64" s="192"/>
      <c r="F64" s="208" t="s">
        <v>13</v>
      </c>
      <c r="G64" s="208" t="s">
        <v>14</v>
      </c>
      <c r="H64" s="190" t="s">
        <v>15</v>
      </c>
      <c r="I64" s="191"/>
      <c r="J64" s="192"/>
      <c r="K64" s="208" t="s">
        <v>16</v>
      </c>
    </row>
    <row r="65" spans="1:11" ht="25.5" customHeight="1">
      <c r="A65" s="226"/>
      <c r="B65" s="226"/>
      <c r="C65" s="10" t="s">
        <v>17</v>
      </c>
      <c r="D65" s="10" t="s">
        <v>18</v>
      </c>
      <c r="E65" s="10" t="s">
        <v>19</v>
      </c>
      <c r="F65" s="209"/>
      <c r="G65" s="209"/>
      <c r="H65" s="101"/>
      <c r="I65" s="101" t="s">
        <v>70</v>
      </c>
      <c r="J65" s="101" t="s">
        <v>71</v>
      </c>
      <c r="K65" s="209"/>
    </row>
    <row r="66" spans="1:11" ht="19.5" customHeight="1">
      <c r="A66" s="48">
        <v>1</v>
      </c>
      <c r="B66" s="49" t="s">
        <v>52</v>
      </c>
      <c r="C66" s="50" t="s">
        <v>53</v>
      </c>
      <c r="D66" s="50">
        <v>500</v>
      </c>
      <c r="E66" s="50" t="s">
        <v>32</v>
      </c>
      <c r="F66" s="51"/>
      <c r="G66" s="35" t="s">
        <v>97</v>
      </c>
      <c r="H66" s="62"/>
      <c r="I66" s="62">
        <v>43</v>
      </c>
      <c r="J66" s="62">
        <v>157</v>
      </c>
      <c r="K66" s="18">
        <f>SUM(H66:J66)</f>
        <v>200</v>
      </c>
    </row>
    <row r="67" spans="1:11" ht="19.5" customHeight="1">
      <c r="A67" s="48">
        <v>2</v>
      </c>
      <c r="B67" s="52" t="s">
        <v>54</v>
      </c>
      <c r="C67" s="14" t="s">
        <v>35</v>
      </c>
      <c r="D67" s="14">
        <v>400</v>
      </c>
      <c r="E67" s="14" t="s">
        <v>36</v>
      </c>
      <c r="F67" s="51"/>
      <c r="G67" s="35" t="s">
        <v>97</v>
      </c>
      <c r="H67" s="62"/>
      <c r="I67" s="62">
        <v>46</v>
      </c>
      <c r="J67" s="62">
        <v>342</v>
      </c>
      <c r="K67" s="18">
        <f aca="true" t="shared" si="8" ref="K67:K83">SUM(H67:J67)</f>
        <v>388</v>
      </c>
    </row>
    <row r="68" spans="1:13" ht="19.5" customHeight="1">
      <c r="A68" s="48">
        <v>3</v>
      </c>
      <c r="B68" s="53" t="s">
        <v>55</v>
      </c>
      <c r="C68" s="54" t="s">
        <v>56</v>
      </c>
      <c r="D68" s="14">
        <v>140</v>
      </c>
      <c r="E68" s="14" t="s">
        <v>36</v>
      </c>
      <c r="F68" s="51"/>
      <c r="G68" s="35" t="s">
        <v>97</v>
      </c>
      <c r="H68" s="62"/>
      <c r="I68" s="62">
        <v>155</v>
      </c>
      <c r="J68" s="62">
        <v>579</v>
      </c>
      <c r="K68" s="18">
        <f t="shared" si="8"/>
        <v>734</v>
      </c>
      <c r="L68" s="91"/>
      <c r="M68" s="92"/>
    </row>
    <row r="69" spans="1:11" ht="19.5" customHeight="1">
      <c r="A69" s="48">
        <v>4</v>
      </c>
      <c r="B69" s="52" t="s">
        <v>72</v>
      </c>
      <c r="C69" s="15" t="s">
        <v>35</v>
      </c>
      <c r="D69" s="14">
        <v>1000</v>
      </c>
      <c r="E69" s="15" t="s">
        <v>36</v>
      </c>
      <c r="F69" s="21"/>
      <c r="G69" s="35" t="s">
        <v>97</v>
      </c>
      <c r="H69" s="87"/>
      <c r="I69" s="87">
        <v>18</v>
      </c>
      <c r="J69" s="62">
        <v>67</v>
      </c>
      <c r="K69" s="18">
        <f t="shared" si="8"/>
        <v>85</v>
      </c>
    </row>
    <row r="70" spans="1:11" ht="19.5" customHeight="1">
      <c r="A70" s="56">
        <v>5</v>
      </c>
      <c r="B70" s="21" t="s">
        <v>38</v>
      </c>
      <c r="C70" s="14" t="s">
        <v>35</v>
      </c>
      <c r="D70" s="14">
        <v>500</v>
      </c>
      <c r="E70" s="14" t="s">
        <v>36</v>
      </c>
      <c r="F70" s="51"/>
      <c r="G70" s="35" t="s">
        <v>97</v>
      </c>
      <c r="H70" s="62"/>
      <c r="I70" s="62">
        <v>54</v>
      </c>
      <c r="J70" s="62">
        <v>199</v>
      </c>
      <c r="K70" s="18">
        <f t="shared" si="8"/>
        <v>253</v>
      </c>
    </row>
    <row r="71" spans="1:11" ht="19.5" customHeight="1">
      <c r="A71" s="56">
        <v>6</v>
      </c>
      <c r="B71" s="21" t="s">
        <v>58</v>
      </c>
      <c r="C71" s="14" t="s">
        <v>35</v>
      </c>
      <c r="D71" s="14">
        <v>500</v>
      </c>
      <c r="E71" s="14" t="s">
        <v>36</v>
      </c>
      <c r="F71" s="57"/>
      <c r="G71" s="35" t="s">
        <v>97</v>
      </c>
      <c r="H71" s="93"/>
      <c r="I71" s="93">
        <v>73</v>
      </c>
      <c r="J71" s="93">
        <v>538</v>
      </c>
      <c r="K71" s="18">
        <f t="shared" si="8"/>
        <v>611</v>
      </c>
    </row>
    <row r="72" spans="1:11" ht="25.5" customHeight="1">
      <c r="A72" s="56">
        <v>7</v>
      </c>
      <c r="B72" s="41" t="s">
        <v>37</v>
      </c>
      <c r="C72" s="14" t="s">
        <v>35</v>
      </c>
      <c r="D72" s="14">
        <v>30</v>
      </c>
      <c r="E72" s="14" t="s">
        <v>36</v>
      </c>
      <c r="F72" s="51"/>
      <c r="G72" s="35" t="s">
        <v>97</v>
      </c>
      <c r="H72" s="62"/>
      <c r="I72" s="62">
        <v>152</v>
      </c>
      <c r="J72" s="62">
        <v>564</v>
      </c>
      <c r="K72" s="18">
        <f t="shared" si="8"/>
        <v>716</v>
      </c>
    </row>
    <row r="73" spans="1:11" ht="28.5" customHeight="1">
      <c r="A73" s="56">
        <v>8</v>
      </c>
      <c r="B73" s="20" t="s">
        <v>73</v>
      </c>
      <c r="C73" s="14" t="s">
        <v>35</v>
      </c>
      <c r="D73" s="14">
        <v>30</v>
      </c>
      <c r="E73" s="14" t="s">
        <v>36</v>
      </c>
      <c r="F73" s="51"/>
      <c r="G73" s="35" t="s">
        <v>97</v>
      </c>
      <c r="H73" s="62"/>
      <c r="I73" s="62">
        <v>152</v>
      </c>
      <c r="J73" s="62">
        <v>564</v>
      </c>
      <c r="K73" s="18">
        <f t="shared" si="8"/>
        <v>716</v>
      </c>
    </row>
    <row r="74" spans="1:11" ht="19.5" customHeight="1">
      <c r="A74" s="56">
        <v>9</v>
      </c>
      <c r="B74" s="21" t="s">
        <v>74</v>
      </c>
      <c r="C74" s="14" t="s">
        <v>35</v>
      </c>
      <c r="D74" s="14">
        <v>1000</v>
      </c>
      <c r="E74" s="14" t="s">
        <v>36</v>
      </c>
      <c r="F74" s="51"/>
      <c r="G74" s="35" t="s">
        <v>97</v>
      </c>
      <c r="H74" s="62"/>
      <c r="I74" s="62">
        <v>4</v>
      </c>
      <c r="J74" s="62">
        <v>14</v>
      </c>
      <c r="K74" s="18">
        <f t="shared" si="8"/>
        <v>18</v>
      </c>
    </row>
    <row r="75" spans="1:11" ht="19.5" customHeight="1">
      <c r="A75" s="56">
        <v>10</v>
      </c>
      <c r="B75" s="21" t="s">
        <v>75</v>
      </c>
      <c r="C75" s="14" t="s">
        <v>35</v>
      </c>
      <c r="D75" s="14">
        <v>1000</v>
      </c>
      <c r="E75" s="14" t="s">
        <v>36</v>
      </c>
      <c r="F75" s="21"/>
      <c r="G75" s="35" t="s">
        <v>97</v>
      </c>
      <c r="H75" s="87"/>
      <c r="I75" s="62">
        <v>5</v>
      </c>
      <c r="J75" s="62">
        <v>17</v>
      </c>
      <c r="K75" s="18">
        <f t="shared" si="8"/>
        <v>22</v>
      </c>
    </row>
    <row r="76" spans="1:11" ht="30.75" customHeight="1">
      <c r="A76" s="56">
        <v>11</v>
      </c>
      <c r="B76" s="20" t="s">
        <v>105</v>
      </c>
      <c r="C76" s="14" t="s">
        <v>35</v>
      </c>
      <c r="D76" s="14">
        <v>210</v>
      </c>
      <c r="E76" s="14" t="s">
        <v>36</v>
      </c>
      <c r="F76" s="57"/>
      <c r="G76" s="35" t="s">
        <v>97</v>
      </c>
      <c r="H76" s="93"/>
      <c r="I76" s="93">
        <v>180</v>
      </c>
      <c r="J76" s="93">
        <v>665</v>
      </c>
      <c r="K76" s="18">
        <f t="shared" si="8"/>
        <v>845</v>
      </c>
    </row>
    <row r="77" spans="1:11" ht="38.25">
      <c r="A77" s="56">
        <v>12</v>
      </c>
      <c r="B77" s="13" t="s">
        <v>30</v>
      </c>
      <c r="C77" s="14" t="s">
        <v>31</v>
      </c>
      <c r="D77" s="14">
        <v>250</v>
      </c>
      <c r="E77" s="14" t="s">
        <v>32</v>
      </c>
      <c r="F77" s="51"/>
      <c r="G77" s="35" t="s">
        <v>97</v>
      </c>
      <c r="H77" s="62"/>
      <c r="I77" s="62">
        <v>1500</v>
      </c>
      <c r="J77" s="62">
        <v>5550</v>
      </c>
      <c r="K77" s="18">
        <f t="shared" si="8"/>
        <v>7050</v>
      </c>
    </row>
    <row r="78" spans="1:11" ht="19.5" customHeight="1">
      <c r="A78" s="56">
        <v>13</v>
      </c>
      <c r="B78" s="21" t="s">
        <v>60</v>
      </c>
      <c r="C78" s="14" t="s">
        <v>35</v>
      </c>
      <c r="D78" s="14">
        <v>500</v>
      </c>
      <c r="E78" s="14" t="s">
        <v>36</v>
      </c>
      <c r="F78" s="51"/>
      <c r="G78" s="35" t="s">
        <v>97</v>
      </c>
      <c r="H78" s="62"/>
      <c r="I78" s="62">
        <v>22</v>
      </c>
      <c r="J78" s="62">
        <v>82</v>
      </c>
      <c r="K78" s="18">
        <f t="shared" si="8"/>
        <v>104</v>
      </c>
    </row>
    <row r="79" spans="1:11" ht="19.5" customHeight="1">
      <c r="A79" s="56">
        <v>14</v>
      </c>
      <c r="B79" s="21" t="s">
        <v>63</v>
      </c>
      <c r="C79" s="14" t="s">
        <v>35</v>
      </c>
      <c r="D79" s="14">
        <v>500</v>
      </c>
      <c r="E79" s="14" t="s">
        <v>36</v>
      </c>
      <c r="F79" s="51"/>
      <c r="G79" s="35" t="s">
        <v>97</v>
      </c>
      <c r="H79" s="62"/>
      <c r="I79" s="62">
        <v>4</v>
      </c>
      <c r="J79" s="62">
        <v>15</v>
      </c>
      <c r="K79" s="18">
        <f t="shared" si="8"/>
        <v>19</v>
      </c>
    </row>
    <row r="80" spans="1:11" ht="19.5" customHeight="1">
      <c r="A80" s="56">
        <v>15</v>
      </c>
      <c r="B80" s="21" t="s">
        <v>62</v>
      </c>
      <c r="C80" s="14" t="s">
        <v>31</v>
      </c>
      <c r="D80" s="14">
        <v>210</v>
      </c>
      <c r="E80" s="14" t="s">
        <v>36</v>
      </c>
      <c r="F80" s="21"/>
      <c r="G80" s="35" t="s">
        <v>97</v>
      </c>
      <c r="H80" s="87"/>
      <c r="I80" s="87">
        <v>81</v>
      </c>
      <c r="J80" s="62">
        <v>301</v>
      </c>
      <c r="K80" s="18">
        <f t="shared" si="8"/>
        <v>382</v>
      </c>
    </row>
    <row r="81" spans="1:11" ht="19.5" customHeight="1">
      <c r="A81" s="56">
        <v>16</v>
      </c>
      <c r="B81" s="21" t="s">
        <v>66</v>
      </c>
      <c r="C81" s="14" t="s">
        <v>35</v>
      </c>
      <c r="D81" s="14">
        <v>200</v>
      </c>
      <c r="E81" s="14" t="s">
        <v>36</v>
      </c>
      <c r="F81" s="51"/>
      <c r="G81" s="35" t="s">
        <v>97</v>
      </c>
      <c r="H81" s="62"/>
      <c r="I81" s="62">
        <v>36</v>
      </c>
      <c r="J81" s="62">
        <v>132</v>
      </c>
      <c r="K81" s="18">
        <f t="shared" si="8"/>
        <v>168</v>
      </c>
    </row>
    <row r="82" spans="1:11" ht="19.5" customHeight="1">
      <c r="A82" s="56">
        <v>17</v>
      </c>
      <c r="B82" s="21" t="s">
        <v>76</v>
      </c>
      <c r="C82" s="14" t="s">
        <v>35</v>
      </c>
      <c r="D82" s="14">
        <v>200</v>
      </c>
      <c r="E82" s="14" t="s">
        <v>36</v>
      </c>
      <c r="F82" s="57"/>
      <c r="G82" s="35" t="s">
        <v>97</v>
      </c>
      <c r="H82" s="93"/>
      <c r="I82" s="62">
        <v>36</v>
      </c>
      <c r="J82" s="93">
        <v>132</v>
      </c>
      <c r="K82" s="18">
        <f t="shared" si="8"/>
        <v>168</v>
      </c>
    </row>
    <row r="83" spans="1:11" ht="19.5" customHeight="1">
      <c r="A83" s="56">
        <v>18</v>
      </c>
      <c r="B83" s="21" t="s">
        <v>77</v>
      </c>
      <c r="C83" s="14" t="s">
        <v>35</v>
      </c>
      <c r="D83" s="14">
        <v>200</v>
      </c>
      <c r="E83" s="14" t="s">
        <v>36</v>
      </c>
      <c r="F83" s="51"/>
      <c r="G83" s="35" t="s">
        <v>97</v>
      </c>
      <c r="H83" s="62"/>
      <c r="I83" s="62">
        <v>36</v>
      </c>
      <c r="J83" s="62">
        <v>132</v>
      </c>
      <c r="K83" s="18">
        <f t="shared" si="8"/>
        <v>168</v>
      </c>
    </row>
  </sheetData>
  <sheetProtection/>
  <mergeCells count="67">
    <mergeCell ref="A1:B2"/>
    <mergeCell ref="C1:G2"/>
    <mergeCell ref="H1:J1"/>
    <mergeCell ref="Q1:R1"/>
    <mergeCell ref="H2:J2"/>
    <mergeCell ref="Q2:R2"/>
    <mergeCell ref="A4:R4"/>
    <mergeCell ref="C5:D5"/>
    <mergeCell ref="A6:B6"/>
    <mergeCell ref="C6:D6"/>
    <mergeCell ref="F6:G6"/>
    <mergeCell ref="A7:D8"/>
    <mergeCell ref="F7:G7"/>
    <mergeCell ref="F8:G8"/>
    <mergeCell ref="A9:B9"/>
    <mergeCell ref="C9:D9"/>
    <mergeCell ref="F9:G9"/>
    <mergeCell ref="A11:A12"/>
    <mergeCell ref="B11:B12"/>
    <mergeCell ref="C11:E11"/>
    <mergeCell ref="F11:F12"/>
    <mergeCell ref="G11:G12"/>
    <mergeCell ref="H11:Q11"/>
    <mergeCell ref="R11:R12"/>
    <mergeCell ref="A22:B23"/>
    <mergeCell ref="C22:G23"/>
    <mergeCell ref="H22:J22"/>
    <mergeCell ref="Q22:R22"/>
    <mergeCell ref="H23:J23"/>
    <mergeCell ref="Q23:R23"/>
    <mergeCell ref="A25:R25"/>
    <mergeCell ref="A27:B27"/>
    <mergeCell ref="C27:D27"/>
    <mergeCell ref="G27:H27"/>
    <mergeCell ref="A28:D29"/>
    <mergeCell ref="G28:H28"/>
    <mergeCell ref="G29:H29"/>
    <mergeCell ref="A30:B30"/>
    <mergeCell ref="C30:D30"/>
    <mergeCell ref="G30:H30"/>
    <mergeCell ref="A32:A33"/>
    <mergeCell ref="B32:B33"/>
    <mergeCell ref="C32:E32"/>
    <mergeCell ref="F32:F33"/>
    <mergeCell ref="G32:G33"/>
    <mergeCell ref="H32:H33"/>
    <mergeCell ref="I32:Q32"/>
    <mergeCell ref="R32:R33"/>
    <mergeCell ref="A54:B55"/>
    <mergeCell ref="C54:I55"/>
    <mergeCell ref="A57:K57"/>
    <mergeCell ref="A59:B59"/>
    <mergeCell ref="C59:D59"/>
    <mergeCell ref="F59:G59"/>
    <mergeCell ref="A60:D61"/>
    <mergeCell ref="F60:G60"/>
    <mergeCell ref="F61:G61"/>
    <mergeCell ref="A62:B62"/>
    <mergeCell ref="C62:D62"/>
    <mergeCell ref="F62:G62"/>
    <mergeCell ref="K64:K65"/>
    <mergeCell ref="A64:A65"/>
    <mergeCell ref="B64:B65"/>
    <mergeCell ref="C64:E64"/>
    <mergeCell ref="F64:F65"/>
    <mergeCell ref="G64:G65"/>
    <mergeCell ref="H64:J64"/>
  </mergeCells>
  <printOptions/>
  <pageMargins left="1.1023622047244095" right="0.2362204724409449" top="0.2362204724409449" bottom="0.31496062992125984" header="0.15748031496062992" footer="0.31496062992125984"/>
  <pageSetup horizontalDpi="1200" verticalDpi="1200" orientation="portrait" scale="6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83"/>
  <sheetViews>
    <sheetView zoomScaleSheetLayoutView="100" zoomScalePageLayoutView="0" workbookViewId="0" topLeftCell="A30">
      <selection activeCell="J48" sqref="J48"/>
    </sheetView>
  </sheetViews>
  <sheetFormatPr defaultColWidth="11.421875" defaultRowHeight="12.75"/>
  <cols>
    <col min="2" max="2" width="25.421875" style="0" customWidth="1"/>
    <col min="7" max="7" width="18.57421875" style="0" customWidth="1"/>
    <col min="8" max="8" width="17.421875" style="0" customWidth="1"/>
    <col min="9" max="9" width="11.421875" style="0" hidden="1" customWidth="1"/>
    <col min="10" max="10" width="21.28125" style="0" customWidth="1"/>
    <col min="11" max="18" width="11.421875" style="0" hidden="1" customWidth="1"/>
  </cols>
  <sheetData>
    <row r="1" spans="1:18" ht="39.75" customHeight="1">
      <c r="A1" s="196"/>
      <c r="B1" s="197"/>
      <c r="C1" s="200" t="s">
        <v>0</v>
      </c>
      <c r="D1" s="200"/>
      <c r="E1" s="200"/>
      <c r="F1" s="200"/>
      <c r="G1" s="200"/>
      <c r="H1" s="201" t="s">
        <v>1</v>
      </c>
      <c r="I1" s="201"/>
      <c r="J1" s="201"/>
      <c r="K1" s="67"/>
      <c r="L1" s="67"/>
      <c r="M1" s="67"/>
      <c r="N1" s="67"/>
      <c r="O1" s="67"/>
      <c r="P1" s="68"/>
      <c r="Q1" s="201" t="s">
        <v>1</v>
      </c>
      <c r="R1" s="201"/>
    </row>
    <row r="2" spans="1:18" ht="39.75" customHeight="1">
      <c r="A2" s="198"/>
      <c r="B2" s="199"/>
      <c r="C2" s="200"/>
      <c r="D2" s="200"/>
      <c r="E2" s="200"/>
      <c r="F2" s="200"/>
      <c r="G2" s="200"/>
      <c r="H2" s="201" t="s">
        <v>99</v>
      </c>
      <c r="I2" s="201"/>
      <c r="J2" s="201"/>
      <c r="K2" s="69"/>
      <c r="L2" s="69"/>
      <c r="M2" s="69"/>
      <c r="N2" s="69"/>
      <c r="O2" s="69"/>
      <c r="P2" s="70"/>
      <c r="Q2" s="201" t="s">
        <v>102</v>
      </c>
      <c r="R2" s="201"/>
    </row>
    <row r="3" spans="1:18" ht="9" customHeight="1">
      <c r="A3" s="99"/>
      <c r="B3" s="99"/>
      <c r="C3" s="99"/>
      <c r="D3" s="99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3"/>
    </row>
    <row r="4" spans="1:18" ht="19.5" customHeight="1">
      <c r="A4" s="202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1:18" ht="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8" customHeight="1">
      <c r="A6" s="295" t="s">
        <v>3</v>
      </c>
      <c r="B6" s="295"/>
      <c r="C6" s="205">
        <v>42339</v>
      </c>
      <c r="D6" s="206"/>
      <c r="E6" s="5"/>
      <c r="F6" s="207" t="s">
        <v>4</v>
      </c>
      <c r="G6" s="207"/>
      <c r="H6" s="61"/>
      <c r="I6" s="61">
        <f aca="true" t="shared" si="0" ref="I6:Q6">I7*$C9</f>
        <v>10000</v>
      </c>
      <c r="J6" s="61">
        <f t="shared" si="0"/>
        <v>144500</v>
      </c>
      <c r="K6" s="61">
        <f t="shared" si="0"/>
        <v>45000</v>
      </c>
      <c r="L6" s="61">
        <f t="shared" si="0"/>
        <v>38500</v>
      </c>
      <c r="M6" s="61">
        <f t="shared" si="0"/>
        <v>8500</v>
      </c>
      <c r="N6" s="61">
        <f t="shared" si="0"/>
        <v>12500</v>
      </c>
      <c r="O6" s="61">
        <f t="shared" si="0"/>
        <v>144500</v>
      </c>
      <c r="P6" s="61">
        <f t="shared" si="0"/>
        <v>109020</v>
      </c>
      <c r="Q6" s="61">
        <f t="shared" si="0"/>
        <v>122500</v>
      </c>
      <c r="R6" s="7">
        <f>SUM(H6:Q6)</f>
        <v>635020</v>
      </c>
    </row>
    <row r="7" spans="1:18" ht="14.25" customHeight="1">
      <c r="A7" s="210" t="s">
        <v>5</v>
      </c>
      <c r="B7" s="211"/>
      <c r="C7" s="211"/>
      <c r="D7" s="212"/>
      <c r="E7" s="5"/>
      <c r="F7" s="207" t="s">
        <v>6</v>
      </c>
      <c r="G7" s="207"/>
      <c r="H7" s="61"/>
      <c r="I7" s="61">
        <v>1000</v>
      </c>
      <c r="J7" s="61">
        <v>14450</v>
      </c>
      <c r="K7" s="61">
        <v>4500</v>
      </c>
      <c r="L7" s="61">
        <v>3850</v>
      </c>
      <c r="M7" s="61">
        <v>850</v>
      </c>
      <c r="N7" s="61">
        <v>1250</v>
      </c>
      <c r="O7" s="61">
        <v>14450</v>
      </c>
      <c r="P7" s="61">
        <v>10902</v>
      </c>
      <c r="Q7" s="61">
        <v>12250</v>
      </c>
      <c r="R7" s="7">
        <f>SUM(H7:Q7)</f>
        <v>63502</v>
      </c>
    </row>
    <row r="8" spans="1:18" ht="19.5" customHeight="1">
      <c r="A8" s="213"/>
      <c r="B8" s="214"/>
      <c r="C8" s="214"/>
      <c r="D8" s="215"/>
      <c r="E8" s="5"/>
      <c r="F8" s="207"/>
      <c r="G8" s="207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9.5" customHeight="1">
      <c r="A9" s="207" t="s">
        <v>8</v>
      </c>
      <c r="B9" s="207"/>
      <c r="C9" s="218">
        <v>10</v>
      </c>
      <c r="D9" s="218"/>
      <c r="E9" s="5"/>
      <c r="F9" s="207"/>
      <c r="G9" s="207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9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" customHeight="1">
      <c r="A11" s="225" t="s">
        <v>10</v>
      </c>
      <c r="B11" s="225" t="s">
        <v>11</v>
      </c>
      <c r="C11" s="190" t="s">
        <v>12</v>
      </c>
      <c r="D11" s="191"/>
      <c r="E11" s="192"/>
      <c r="F11" s="208" t="s">
        <v>13</v>
      </c>
      <c r="G11" s="208" t="s">
        <v>14</v>
      </c>
      <c r="H11" s="296" t="s">
        <v>15</v>
      </c>
      <c r="I11" s="296"/>
      <c r="J11" s="296"/>
      <c r="K11" s="189"/>
      <c r="L11" s="189"/>
      <c r="M11" s="189"/>
      <c r="N11" s="189"/>
      <c r="O11" s="189"/>
      <c r="P11" s="189"/>
      <c r="Q11" s="189"/>
      <c r="R11" s="208" t="s">
        <v>16</v>
      </c>
    </row>
    <row r="12" spans="1:18" ht="25.5" customHeight="1">
      <c r="A12" s="226"/>
      <c r="B12" s="226"/>
      <c r="C12" s="10" t="s">
        <v>17</v>
      </c>
      <c r="D12" s="10" t="s">
        <v>18</v>
      </c>
      <c r="E12" s="10" t="s">
        <v>19</v>
      </c>
      <c r="F12" s="209"/>
      <c r="G12" s="241"/>
      <c r="H12" s="73"/>
      <c r="I12" s="74" t="s">
        <v>21</v>
      </c>
      <c r="J12" s="75" t="s">
        <v>79</v>
      </c>
      <c r="K12" s="75" t="s">
        <v>23</v>
      </c>
      <c r="L12" s="101" t="s">
        <v>24</v>
      </c>
      <c r="M12" s="101" t="s">
        <v>25</v>
      </c>
      <c r="N12" s="101" t="s">
        <v>26</v>
      </c>
      <c r="O12" s="101" t="s">
        <v>27</v>
      </c>
      <c r="P12" s="101" t="s">
        <v>28</v>
      </c>
      <c r="Q12" s="101" t="s">
        <v>29</v>
      </c>
      <c r="R12" s="209"/>
    </row>
    <row r="13" spans="1:18" ht="38.25">
      <c r="A13" s="12">
        <v>1</v>
      </c>
      <c r="B13" s="13" t="s">
        <v>30</v>
      </c>
      <c r="C13" s="14" t="s">
        <v>31</v>
      </c>
      <c r="D13" s="14">
        <v>250</v>
      </c>
      <c r="E13" s="14" t="s">
        <v>32</v>
      </c>
      <c r="F13" s="15">
        <v>20</v>
      </c>
      <c r="G13" s="16" t="s">
        <v>97</v>
      </c>
      <c r="H13" s="83"/>
      <c r="I13" s="84">
        <f aca="true" t="shared" si="1" ref="I13:I20">I$7*$F13</f>
        <v>20000</v>
      </c>
      <c r="J13" s="85">
        <v>144500</v>
      </c>
      <c r="K13" s="85">
        <f aca="true" t="shared" si="2" ref="K13:Q20">K$7*$F13</f>
        <v>90000</v>
      </c>
      <c r="L13" s="62">
        <f t="shared" si="2"/>
        <v>77000</v>
      </c>
      <c r="M13" s="62">
        <f t="shared" si="2"/>
        <v>17000</v>
      </c>
      <c r="N13" s="62">
        <f t="shared" si="2"/>
        <v>25000</v>
      </c>
      <c r="O13" s="62">
        <f t="shared" si="2"/>
        <v>289000</v>
      </c>
      <c r="P13" s="62">
        <f t="shared" si="2"/>
        <v>218040</v>
      </c>
      <c r="Q13" s="62">
        <f t="shared" si="2"/>
        <v>245000</v>
      </c>
      <c r="R13" s="18">
        <f>SUM(H13:Q13)</f>
        <v>1125540</v>
      </c>
    </row>
    <row r="14" spans="1:18" ht="37.5" customHeight="1">
      <c r="A14" s="12">
        <f>A13+1</f>
        <v>2</v>
      </c>
      <c r="B14" s="20" t="s">
        <v>33</v>
      </c>
      <c r="C14" s="14" t="s">
        <v>31</v>
      </c>
      <c r="D14" s="14">
        <v>65</v>
      </c>
      <c r="E14" s="14" t="s">
        <v>32</v>
      </c>
      <c r="F14" s="15">
        <v>8</v>
      </c>
      <c r="G14" s="16" t="s">
        <v>97</v>
      </c>
      <c r="H14" s="83"/>
      <c r="I14" s="84">
        <f t="shared" si="1"/>
        <v>8000</v>
      </c>
      <c r="J14" s="85">
        <v>57800</v>
      </c>
      <c r="K14" s="85">
        <f t="shared" si="2"/>
        <v>36000</v>
      </c>
      <c r="L14" s="62">
        <f t="shared" si="2"/>
        <v>30800</v>
      </c>
      <c r="M14" s="62">
        <f t="shared" si="2"/>
        <v>6800</v>
      </c>
      <c r="N14" s="62">
        <f t="shared" si="2"/>
        <v>10000</v>
      </c>
      <c r="O14" s="62">
        <f t="shared" si="2"/>
        <v>115600</v>
      </c>
      <c r="P14" s="62">
        <f t="shared" si="2"/>
        <v>87216</v>
      </c>
      <c r="Q14" s="62">
        <f t="shared" si="2"/>
        <v>98000</v>
      </c>
      <c r="R14" s="18">
        <f aca="true" t="shared" si="3" ref="R14:R20">SUM(H14:Q14)</f>
        <v>450216</v>
      </c>
    </row>
    <row r="15" spans="1:18" ht="32.25" customHeight="1">
      <c r="A15" s="12">
        <v>3</v>
      </c>
      <c r="B15" s="20" t="s">
        <v>34</v>
      </c>
      <c r="C15" s="14" t="s">
        <v>35</v>
      </c>
      <c r="D15" s="14">
        <v>30</v>
      </c>
      <c r="E15" s="14" t="s">
        <v>36</v>
      </c>
      <c r="F15" s="15">
        <v>4</v>
      </c>
      <c r="G15" s="16" t="s">
        <v>97</v>
      </c>
      <c r="H15" s="83"/>
      <c r="I15" s="84">
        <f t="shared" si="1"/>
        <v>4000</v>
      </c>
      <c r="J15" s="85">
        <v>28900</v>
      </c>
      <c r="K15" s="85">
        <f t="shared" si="2"/>
        <v>18000</v>
      </c>
      <c r="L15" s="62">
        <f t="shared" si="2"/>
        <v>15400</v>
      </c>
      <c r="M15" s="62">
        <f t="shared" si="2"/>
        <v>3400</v>
      </c>
      <c r="N15" s="62">
        <f t="shared" si="2"/>
        <v>5000</v>
      </c>
      <c r="O15" s="62">
        <f t="shared" si="2"/>
        <v>57800</v>
      </c>
      <c r="P15" s="62">
        <f t="shared" si="2"/>
        <v>43608</v>
      </c>
      <c r="Q15" s="62">
        <f t="shared" si="2"/>
        <v>49000</v>
      </c>
      <c r="R15" s="18">
        <f t="shared" si="3"/>
        <v>225108</v>
      </c>
    </row>
    <row r="16" spans="1:18" ht="31.5" customHeight="1">
      <c r="A16" s="12">
        <f>A15+1</f>
        <v>4</v>
      </c>
      <c r="B16" s="13" t="s">
        <v>37</v>
      </c>
      <c r="C16" s="14" t="s">
        <v>35</v>
      </c>
      <c r="D16" s="14">
        <v>30</v>
      </c>
      <c r="E16" s="14" t="s">
        <v>36</v>
      </c>
      <c r="F16" s="15">
        <v>2</v>
      </c>
      <c r="G16" s="16" t="s">
        <v>97</v>
      </c>
      <c r="H16" s="83"/>
      <c r="I16" s="84">
        <f t="shared" si="1"/>
        <v>2000</v>
      </c>
      <c r="J16" s="85">
        <v>14450</v>
      </c>
      <c r="K16" s="85">
        <f t="shared" si="2"/>
        <v>9000</v>
      </c>
      <c r="L16" s="62">
        <f t="shared" si="2"/>
        <v>7700</v>
      </c>
      <c r="M16" s="62">
        <f t="shared" si="2"/>
        <v>1700</v>
      </c>
      <c r="N16" s="62">
        <f t="shared" si="2"/>
        <v>2500</v>
      </c>
      <c r="O16" s="62">
        <f t="shared" si="2"/>
        <v>28900</v>
      </c>
      <c r="P16" s="62">
        <f t="shared" si="2"/>
        <v>21804</v>
      </c>
      <c r="Q16" s="62">
        <f t="shared" si="2"/>
        <v>24500</v>
      </c>
      <c r="R16" s="18">
        <f t="shared" si="3"/>
        <v>112554</v>
      </c>
    </row>
    <row r="17" spans="1:18" ht="19.5" customHeight="1">
      <c r="A17" s="12">
        <v>5</v>
      </c>
      <c r="B17" s="21" t="s">
        <v>38</v>
      </c>
      <c r="C17" s="14" t="s">
        <v>35</v>
      </c>
      <c r="D17" s="14">
        <v>30</v>
      </c>
      <c r="E17" s="14" t="s">
        <v>36</v>
      </c>
      <c r="F17" s="15">
        <v>4</v>
      </c>
      <c r="G17" s="16" t="s">
        <v>97</v>
      </c>
      <c r="H17" s="83"/>
      <c r="I17" s="84">
        <f t="shared" si="1"/>
        <v>4000</v>
      </c>
      <c r="J17" s="85">
        <v>28900</v>
      </c>
      <c r="K17" s="85">
        <f t="shared" si="2"/>
        <v>18000</v>
      </c>
      <c r="L17" s="62">
        <f t="shared" si="2"/>
        <v>15400</v>
      </c>
      <c r="M17" s="62">
        <f t="shared" si="2"/>
        <v>3400</v>
      </c>
      <c r="N17" s="62">
        <f t="shared" si="2"/>
        <v>5000</v>
      </c>
      <c r="O17" s="62">
        <f t="shared" si="2"/>
        <v>57800</v>
      </c>
      <c r="P17" s="62">
        <f t="shared" si="2"/>
        <v>43608</v>
      </c>
      <c r="Q17" s="62">
        <f t="shared" si="2"/>
        <v>49000</v>
      </c>
      <c r="R17" s="18">
        <f t="shared" si="3"/>
        <v>225108</v>
      </c>
    </row>
    <row r="18" spans="1:18" ht="19.5" customHeight="1">
      <c r="A18" s="12">
        <f>A17+1</f>
        <v>6</v>
      </c>
      <c r="B18" s="20" t="s">
        <v>39</v>
      </c>
      <c r="C18" s="50" t="s">
        <v>35</v>
      </c>
      <c r="D18" s="50">
        <v>25</v>
      </c>
      <c r="E18" s="50" t="s">
        <v>36</v>
      </c>
      <c r="F18" s="15">
        <v>12</v>
      </c>
      <c r="G18" s="16" t="s">
        <v>97</v>
      </c>
      <c r="H18" s="83"/>
      <c r="I18" s="84">
        <f t="shared" si="1"/>
        <v>12000</v>
      </c>
      <c r="J18" s="85">
        <v>86700</v>
      </c>
      <c r="K18" s="85">
        <f t="shared" si="2"/>
        <v>54000</v>
      </c>
      <c r="L18" s="62">
        <f t="shared" si="2"/>
        <v>46200</v>
      </c>
      <c r="M18" s="62">
        <f t="shared" si="2"/>
        <v>10200</v>
      </c>
      <c r="N18" s="62">
        <f t="shared" si="2"/>
        <v>15000</v>
      </c>
      <c r="O18" s="62">
        <f t="shared" si="2"/>
        <v>173400</v>
      </c>
      <c r="P18" s="62">
        <f t="shared" si="2"/>
        <v>130824</v>
      </c>
      <c r="Q18" s="62">
        <f t="shared" si="2"/>
        <v>147000</v>
      </c>
      <c r="R18" s="18">
        <f>SUM(H18:Q18)</f>
        <v>675324</v>
      </c>
    </row>
    <row r="19" spans="1:18" ht="33" customHeight="1">
      <c r="A19" s="12">
        <f>A18+1</f>
        <v>7</v>
      </c>
      <c r="B19" s="13" t="s">
        <v>40</v>
      </c>
      <c r="C19" s="14" t="s">
        <v>35</v>
      </c>
      <c r="D19" s="14">
        <v>30</v>
      </c>
      <c r="E19" s="14" t="s">
        <v>36</v>
      </c>
      <c r="F19" s="15">
        <v>2</v>
      </c>
      <c r="G19" s="16" t="s">
        <v>97</v>
      </c>
      <c r="H19" s="83"/>
      <c r="I19" s="84">
        <f t="shared" si="1"/>
        <v>2000</v>
      </c>
      <c r="J19" s="85">
        <v>14450</v>
      </c>
      <c r="K19" s="85">
        <f t="shared" si="2"/>
        <v>9000</v>
      </c>
      <c r="L19" s="62">
        <f t="shared" si="2"/>
        <v>7700</v>
      </c>
      <c r="M19" s="62">
        <f t="shared" si="2"/>
        <v>1700</v>
      </c>
      <c r="N19" s="62">
        <f t="shared" si="2"/>
        <v>2500</v>
      </c>
      <c r="O19" s="62">
        <f t="shared" si="2"/>
        <v>28900</v>
      </c>
      <c r="P19" s="62">
        <f t="shared" si="2"/>
        <v>21804</v>
      </c>
      <c r="Q19" s="62">
        <f t="shared" si="2"/>
        <v>24500</v>
      </c>
      <c r="R19" s="18">
        <f t="shared" si="3"/>
        <v>112554</v>
      </c>
    </row>
    <row r="20" spans="1:18" ht="33.75" customHeight="1">
      <c r="A20" s="12">
        <v>8</v>
      </c>
      <c r="B20" s="20" t="s">
        <v>41</v>
      </c>
      <c r="C20" s="14" t="s">
        <v>35</v>
      </c>
      <c r="D20" s="14">
        <v>30</v>
      </c>
      <c r="E20" s="14" t="s">
        <v>36</v>
      </c>
      <c r="F20" s="15">
        <v>8</v>
      </c>
      <c r="G20" s="16" t="s">
        <v>97</v>
      </c>
      <c r="H20" s="83"/>
      <c r="I20" s="84">
        <f t="shared" si="1"/>
        <v>8000</v>
      </c>
      <c r="J20" s="85">
        <v>57800</v>
      </c>
      <c r="K20" s="85">
        <f t="shared" si="2"/>
        <v>36000</v>
      </c>
      <c r="L20" s="62">
        <f t="shared" si="2"/>
        <v>30800</v>
      </c>
      <c r="M20" s="62">
        <f t="shared" si="2"/>
        <v>6800</v>
      </c>
      <c r="N20" s="62">
        <f t="shared" si="2"/>
        <v>10000</v>
      </c>
      <c r="O20" s="62">
        <f t="shared" si="2"/>
        <v>115600</v>
      </c>
      <c r="P20" s="62">
        <f t="shared" si="2"/>
        <v>87216</v>
      </c>
      <c r="Q20" s="62">
        <f t="shared" si="2"/>
        <v>98000</v>
      </c>
      <c r="R20" s="18">
        <f t="shared" si="3"/>
        <v>450216</v>
      </c>
    </row>
    <row r="21" ht="18" customHeight="1"/>
    <row r="22" spans="1:18" ht="39.75" customHeight="1">
      <c r="A22" s="196"/>
      <c r="B22" s="197"/>
      <c r="C22" s="200" t="s">
        <v>0</v>
      </c>
      <c r="D22" s="200"/>
      <c r="E22" s="200"/>
      <c r="F22" s="200"/>
      <c r="G22" s="200"/>
      <c r="H22" s="201" t="s">
        <v>1</v>
      </c>
      <c r="I22" s="201"/>
      <c r="J22" s="201"/>
      <c r="K22" s="67"/>
      <c r="L22" s="67"/>
      <c r="M22" s="67"/>
      <c r="N22" s="67"/>
      <c r="O22" s="67"/>
      <c r="P22" s="68"/>
      <c r="Q22" s="201" t="s">
        <v>1</v>
      </c>
      <c r="R22" s="201"/>
    </row>
    <row r="23" spans="1:18" ht="39.75" customHeight="1">
      <c r="A23" s="198"/>
      <c r="B23" s="199"/>
      <c r="C23" s="200"/>
      <c r="D23" s="200"/>
      <c r="E23" s="200"/>
      <c r="F23" s="200"/>
      <c r="G23" s="200"/>
      <c r="H23" s="201" t="s">
        <v>99</v>
      </c>
      <c r="I23" s="201"/>
      <c r="J23" s="201"/>
      <c r="K23" s="69"/>
      <c r="L23" s="69"/>
      <c r="M23" s="69"/>
      <c r="N23" s="69"/>
      <c r="O23" s="69"/>
      <c r="P23" s="70"/>
      <c r="Q23" s="201" t="s">
        <v>102</v>
      </c>
      <c r="R23" s="201"/>
    </row>
    <row r="24" spans="1:18" ht="9" customHeight="1">
      <c r="A24" s="99"/>
      <c r="B24" s="99"/>
      <c r="C24" s="99"/>
      <c r="D24" s="99"/>
      <c r="E24" s="99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3"/>
    </row>
    <row r="25" spans="1:18" ht="19.5" customHeight="1">
      <c r="A25" s="202" t="s">
        <v>2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</row>
    <row r="26" spans="1:18" ht="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8" customHeight="1">
      <c r="A27" s="203" t="s">
        <v>3</v>
      </c>
      <c r="B27" s="204"/>
      <c r="C27" s="205">
        <v>42339</v>
      </c>
      <c r="D27" s="206"/>
      <c r="E27" s="5"/>
      <c r="F27" s="5"/>
      <c r="G27" s="207" t="s">
        <v>4</v>
      </c>
      <c r="H27" s="207"/>
      <c r="I27" s="61">
        <f aca="true" t="shared" si="4" ref="I27:Q27">I28*$C30</f>
        <v>29000</v>
      </c>
      <c r="J27" s="61">
        <f t="shared" si="4"/>
        <v>38200</v>
      </c>
      <c r="K27" s="61">
        <f t="shared" si="4"/>
        <v>3000</v>
      </c>
      <c r="L27" s="61">
        <f t="shared" si="4"/>
        <v>3000</v>
      </c>
      <c r="M27" s="61">
        <f t="shared" si="4"/>
        <v>6680</v>
      </c>
      <c r="N27" s="61">
        <f t="shared" si="4"/>
        <v>12500</v>
      </c>
      <c r="O27" s="61">
        <f t="shared" si="4"/>
        <v>40200</v>
      </c>
      <c r="P27" s="61">
        <f t="shared" si="4"/>
        <v>8000</v>
      </c>
      <c r="Q27" s="61">
        <f t="shared" si="4"/>
        <v>7400</v>
      </c>
      <c r="R27" s="61">
        <f>SUM(I27:Q27)</f>
        <v>147980</v>
      </c>
    </row>
    <row r="28" spans="1:18" ht="21" customHeight="1">
      <c r="A28" s="210" t="s">
        <v>49</v>
      </c>
      <c r="B28" s="211"/>
      <c r="C28" s="211"/>
      <c r="D28" s="212"/>
      <c r="E28" s="5"/>
      <c r="F28" s="5"/>
      <c r="G28" s="207" t="s">
        <v>6</v>
      </c>
      <c r="H28" s="207"/>
      <c r="I28" s="61">
        <v>2900</v>
      </c>
      <c r="J28" s="61">
        <v>3820</v>
      </c>
      <c r="K28" s="61">
        <v>300</v>
      </c>
      <c r="L28" s="61">
        <v>300</v>
      </c>
      <c r="M28" s="61">
        <v>668</v>
      </c>
      <c r="N28" s="61">
        <v>1250</v>
      </c>
      <c r="O28" s="61">
        <v>4020</v>
      </c>
      <c r="P28" s="61">
        <v>800</v>
      </c>
      <c r="Q28" s="61">
        <v>740</v>
      </c>
      <c r="R28" s="61">
        <f>SUM(I28:Q28)</f>
        <v>14798</v>
      </c>
    </row>
    <row r="29" spans="1:18" ht="15" customHeight="1">
      <c r="A29" s="213"/>
      <c r="B29" s="214"/>
      <c r="C29" s="214"/>
      <c r="D29" s="215"/>
      <c r="E29" s="5"/>
      <c r="F29" s="5"/>
      <c r="G29" s="207"/>
      <c r="H29" s="207"/>
      <c r="I29" s="61"/>
      <c r="J29" s="61"/>
      <c r="K29" s="61"/>
      <c r="L29" s="61"/>
      <c r="M29" s="61"/>
      <c r="N29" s="61"/>
      <c r="O29" s="61"/>
      <c r="P29" s="61"/>
      <c r="Q29" s="61"/>
      <c r="R29" s="61">
        <f>SUM(I29:Q29)</f>
        <v>0</v>
      </c>
    </row>
    <row r="30" spans="1:18" ht="18.75" customHeight="1">
      <c r="A30" s="216" t="s">
        <v>8</v>
      </c>
      <c r="B30" s="217"/>
      <c r="C30" s="218">
        <v>10</v>
      </c>
      <c r="D30" s="218"/>
      <c r="E30" s="5"/>
      <c r="F30" s="5"/>
      <c r="G30" s="207"/>
      <c r="H30" s="207"/>
      <c r="I30" s="61"/>
      <c r="J30" s="61"/>
      <c r="K30" s="61"/>
      <c r="L30" s="61"/>
      <c r="M30" s="61"/>
      <c r="N30" s="61"/>
      <c r="O30" s="61"/>
      <c r="P30" s="61"/>
      <c r="Q30" s="61"/>
      <c r="R30" s="61">
        <f>SUM(I30:Q30)</f>
        <v>0</v>
      </c>
    </row>
    <row r="31" spans="1:18" ht="9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" customHeight="1">
      <c r="A32" s="225" t="s">
        <v>10</v>
      </c>
      <c r="B32" s="225" t="s">
        <v>11</v>
      </c>
      <c r="C32" s="190" t="s">
        <v>12</v>
      </c>
      <c r="D32" s="191"/>
      <c r="E32" s="192"/>
      <c r="F32" s="227" t="s">
        <v>50</v>
      </c>
      <c r="G32" s="227" t="s">
        <v>51</v>
      </c>
      <c r="H32" s="208" t="s">
        <v>14</v>
      </c>
      <c r="I32" s="190" t="s">
        <v>15</v>
      </c>
      <c r="J32" s="191"/>
      <c r="K32" s="191"/>
      <c r="L32" s="191"/>
      <c r="M32" s="191"/>
      <c r="N32" s="191"/>
      <c r="O32" s="191"/>
      <c r="P32" s="191"/>
      <c r="Q32" s="192"/>
      <c r="R32" s="208" t="s">
        <v>16</v>
      </c>
    </row>
    <row r="33" spans="1:18" ht="42.75" customHeight="1">
      <c r="A33" s="226"/>
      <c r="B33" s="226"/>
      <c r="C33" s="10" t="s">
        <v>17</v>
      </c>
      <c r="D33" s="10" t="s">
        <v>18</v>
      </c>
      <c r="E33" s="10" t="s">
        <v>19</v>
      </c>
      <c r="F33" s="227"/>
      <c r="G33" s="227"/>
      <c r="H33" s="209"/>
      <c r="I33" s="101" t="s">
        <v>20</v>
      </c>
      <c r="J33" s="75" t="s">
        <v>79</v>
      </c>
      <c r="K33" s="101" t="s">
        <v>23</v>
      </c>
      <c r="L33" s="101" t="s">
        <v>24</v>
      </c>
      <c r="M33" s="101" t="s">
        <v>25</v>
      </c>
      <c r="N33" s="101" t="s">
        <v>26</v>
      </c>
      <c r="O33" s="101" t="s">
        <v>27</v>
      </c>
      <c r="P33" s="101" t="s">
        <v>28</v>
      </c>
      <c r="Q33" s="101" t="s">
        <v>29</v>
      </c>
      <c r="R33" s="209"/>
    </row>
    <row r="34" spans="1:18" ht="19.5" customHeight="1">
      <c r="A34" s="32">
        <v>1</v>
      </c>
      <c r="B34" s="33" t="s">
        <v>52</v>
      </c>
      <c r="C34" s="32" t="s">
        <v>53</v>
      </c>
      <c r="D34" s="32">
        <v>500</v>
      </c>
      <c r="E34" s="32" t="s">
        <v>32</v>
      </c>
      <c r="F34" s="34">
        <v>5</v>
      </c>
      <c r="G34" s="32">
        <v>18</v>
      </c>
      <c r="H34" s="35" t="s">
        <v>97</v>
      </c>
      <c r="I34" s="36"/>
      <c r="J34" s="86">
        <v>344</v>
      </c>
      <c r="K34" s="36">
        <f aca="true" t="shared" si="5" ref="K34:Q44">ROUNDUP(($F34*$G34*K$7)/$D34,0)</f>
        <v>810</v>
      </c>
      <c r="L34" s="36">
        <f t="shared" si="5"/>
        <v>693</v>
      </c>
      <c r="M34" s="36">
        <f t="shared" si="5"/>
        <v>153</v>
      </c>
      <c r="N34" s="36">
        <f t="shared" si="5"/>
        <v>225</v>
      </c>
      <c r="O34" s="36">
        <f t="shared" si="5"/>
        <v>2601</v>
      </c>
      <c r="P34" s="36">
        <f t="shared" si="5"/>
        <v>1963</v>
      </c>
      <c r="Q34" s="36">
        <f t="shared" si="5"/>
        <v>2205</v>
      </c>
      <c r="R34" s="18">
        <f aca="true" t="shared" si="6" ref="R34:R44">SUM(I34:Q34)</f>
        <v>8994</v>
      </c>
    </row>
    <row r="35" spans="1:18" ht="19.5" customHeight="1">
      <c r="A35" s="32">
        <f>A34+1</f>
        <v>2</v>
      </c>
      <c r="B35" s="37" t="s">
        <v>54</v>
      </c>
      <c r="C35" s="32" t="s">
        <v>35</v>
      </c>
      <c r="D35" s="32">
        <v>400</v>
      </c>
      <c r="E35" s="32" t="s">
        <v>36</v>
      </c>
      <c r="F35" s="34">
        <v>20</v>
      </c>
      <c r="G35" s="32">
        <v>4</v>
      </c>
      <c r="H35" s="35" t="s">
        <v>97</v>
      </c>
      <c r="I35" s="36"/>
      <c r="J35" s="86">
        <v>382</v>
      </c>
      <c r="K35" s="36">
        <f t="shared" si="5"/>
        <v>900</v>
      </c>
      <c r="L35" s="36">
        <f t="shared" si="5"/>
        <v>770</v>
      </c>
      <c r="M35" s="36">
        <f t="shared" si="5"/>
        <v>170</v>
      </c>
      <c r="N35" s="36">
        <f t="shared" si="5"/>
        <v>250</v>
      </c>
      <c r="O35" s="36">
        <f t="shared" si="5"/>
        <v>2890</v>
      </c>
      <c r="P35" s="36">
        <f t="shared" si="5"/>
        <v>2181</v>
      </c>
      <c r="Q35" s="36">
        <f t="shared" si="5"/>
        <v>2450</v>
      </c>
      <c r="R35" s="18">
        <f t="shared" si="6"/>
        <v>9993</v>
      </c>
    </row>
    <row r="36" spans="1:18" ht="28.5" customHeight="1">
      <c r="A36" s="32">
        <f aca="true" t="shared" si="7" ref="A36:A43">A35+1</f>
        <v>3</v>
      </c>
      <c r="B36" s="33" t="s">
        <v>55</v>
      </c>
      <c r="C36" s="32" t="s">
        <v>56</v>
      </c>
      <c r="D36" s="32">
        <v>100</v>
      </c>
      <c r="E36" s="32" t="s">
        <v>36</v>
      </c>
      <c r="F36" s="34">
        <v>30</v>
      </c>
      <c r="G36" s="32">
        <v>4</v>
      </c>
      <c r="H36" s="35" t="s">
        <v>97</v>
      </c>
      <c r="I36" s="36"/>
      <c r="J36" s="86">
        <v>2292</v>
      </c>
      <c r="K36" s="36">
        <f t="shared" si="5"/>
        <v>5400</v>
      </c>
      <c r="L36" s="36">
        <f t="shared" si="5"/>
        <v>4620</v>
      </c>
      <c r="M36" s="36">
        <f t="shared" si="5"/>
        <v>1020</v>
      </c>
      <c r="N36" s="36">
        <f t="shared" si="5"/>
        <v>1500</v>
      </c>
      <c r="O36" s="36">
        <f t="shared" si="5"/>
        <v>17340</v>
      </c>
      <c r="P36" s="36">
        <f t="shared" si="5"/>
        <v>13083</v>
      </c>
      <c r="Q36" s="36">
        <f t="shared" si="5"/>
        <v>14700</v>
      </c>
      <c r="R36" s="18">
        <f t="shared" si="6"/>
        <v>59955</v>
      </c>
    </row>
    <row r="37" spans="1:18" ht="26.25" customHeight="1">
      <c r="A37" s="32">
        <v>4</v>
      </c>
      <c r="B37" s="37" t="s">
        <v>57</v>
      </c>
      <c r="C37" s="32" t="s">
        <v>35</v>
      </c>
      <c r="D37" s="32">
        <v>250</v>
      </c>
      <c r="E37" s="32" t="s">
        <v>36</v>
      </c>
      <c r="F37" s="34">
        <v>10</v>
      </c>
      <c r="G37" s="32">
        <v>4</v>
      </c>
      <c r="H37" s="35" t="s">
        <v>97</v>
      </c>
      <c r="I37" s="36"/>
      <c r="J37" s="87">
        <v>306</v>
      </c>
      <c r="K37" s="36">
        <f t="shared" si="5"/>
        <v>720</v>
      </c>
      <c r="L37" s="36">
        <f t="shared" si="5"/>
        <v>616</v>
      </c>
      <c r="M37" s="36">
        <f t="shared" si="5"/>
        <v>136</v>
      </c>
      <c r="N37" s="36">
        <f t="shared" si="5"/>
        <v>200</v>
      </c>
      <c r="O37" s="36">
        <f t="shared" si="5"/>
        <v>2312</v>
      </c>
      <c r="P37" s="36">
        <f t="shared" si="5"/>
        <v>1745</v>
      </c>
      <c r="Q37" s="36">
        <f t="shared" si="5"/>
        <v>1960</v>
      </c>
      <c r="R37" s="18">
        <f t="shared" si="6"/>
        <v>7995</v>
      </c>
    </row>
    <row r="38" spans="1:18" ht="27" customHeight="1">
      <c r="A38" s="32">
        <f>A37+1</f>
        <v>5</v>
      </c>
      <c r="B38" s="37" t="s">
        <v>58</v>
      </c>
      <c r="C38" s="32" t="s">
        <v>35</v>
      </c>
      <c r="D38" s="32">
        <v>500</v>
      </c>
      <c r="E38" s="32" t="s">
        <v>36</v>
      </c>
      <c r="F38" s="34">
        <v>30</v>
      </c>
      <c r="G38" s="32">
        <v>2</v>
      </c>
      <c r="H38" s="40" t="s">
        <v>97</v>
      </c>
      <c r="I38" s="36"/>
      <c r="J38" s="88">
        <v>230</v>
      </c>
      <c r="K38" s="36">
        <f t="shared" si="5"/>
        <v>540</v>
      </c>
      <c r="L38" s="36">
        <f t="shared" si="5"/>
        <v>462</v>
      </c>
      <c r="M38" s="36">
        <f t="shared" si="5"/>
        <v>102</v>
      </c>
      <c r="N38" s="36">
        <f t="shared" si="5"/>
        <v>150</v>
      </c>
      <c r="O38" s="36">
        <f t="shared" si="5"/>
        <v>1734</v>
      </c>
      <c r="P38" s="36">
        <f t="shared" si="5"/>
        <v>1309</v>
      </c>
      <c r="Q38" s="36">
        <f t="shared" si="5"/>
        <v>1470</v>
      </c>
      <c r="R38" s="18">
        <f t="shared" si="6"/>
        <v>5997</v>
      </c>
    </row>
    <row r="39" spans="1:18" ht="24.75" customHeight="1">
      <c r="A39" s="32">
        <f t="shared" si="7"/>
        <v>6</v>
      </c>
      <c r="B39" s="33" t="s">
        <v>59</v>
      </c>
      <c r="C39" s="32" t="s">
        <v>35</v>
      </c>
      <c r="D39" s="32">
        <v>25</v>
      </c>
      <c r="E39" s="32" t="s">
        <v>36</v>
      </c>
      <c r="F39" s="34">
        <v>25</v>
      </c>
      <c r="G39" s="32">
        <v>7</v>
      </c>
      <c r="H39" s="16" t="s">
        <v>97</v>
      </c>
      <c r="I39" s="36"/>
      <c r="J39" s="88">
        <v>15280</v>
      </c>
      <c r="K39" s="36">
        <f t="shared" si="5"/>
        <v>31500</v>
      </c>
      <c r="L39" s="36">
        <f t="shared" si="5"/>
        <v>26950</v>
      </c>
      <c r="M39" s="36">
        <f t="shared" si="5"/>
        <v>5950</v>
      </c>
      <c r="N39" s="36">
        <f t="shared" si="5"/>
        <v>8750</v>
      </c>
      <c r="O39" s="36">
        <f t="shared" si="5"/>
        <v>101150</v>
      </c>
      <c r="P39" s="36">
        <f t="shared" si="5"/>
        <v>76314</v>
      </c>
      <c r="Q39" s="36">
        <f t="shared" si="5"/>
        <v>85750</v>
      </c>
      <c r="R39" s="18">
        <f t="shared" si="6"/>
        <v>351644</v>
      </c>
    </row>
    <row r="40" spans="1:18" ht="44.25" customHeight="1">
      <c r="A40" s="32">
        <f t="shared" si="7"/>
        <v>7</v>
      </c>
      <c r="B40" s="20" t="s">
        <v>30</v>
      </c>
      <c r="C40" s="32" t="s">
        <v>31</v>
      </c>
      <c r="D40" s="32">
        <v>250</v>
      </c>
      <c r="E40" s="32" t="s">
        <v>32</v>
      </c>
      <c r="F40" s="34">
        <v>250</v>
      </c>
      <c r="G40" s="32">
        <v>20</v>
      </c>
      <c r="H40" s="35" t="s">
        <v>97</v>
      </c>
      <c r="I40" s="36"/>
      <c r="J40" s="88">
        <v>38200</v>
      </c>
      <c r="K40" s="36">
        <f t="shared" si="5"/>
        <v>90000</v>
      </c>
      <c r="L40" s="36">
        <f t="shared" si="5"/>
        <v>77000</v>
      </c>
      <c r="M40" s="36">
        <f t="shared" si="5"/>
        <v>17000</v>
      </c>
      <c r="N40" s="36">
        <f t="shared" si="5"/>
        <v>25000</v>
      </c>
      <c r="O40" s="36">
        <f t="shared" si="5"/>
        <v>289000</v>
      </c>
      <c r="P40" s="36">
        <f t="shared" si="5"/>
        <v>218040</v>
      </c>
      <c r="Q40" s="36">
        <f t="shared" si="5"/>
        <v>245000</v>
      </c>
      <c r="R40" s="18">
        <f t="shared" si="6"/>
        <v>999240</v>
      </c>
    </row>
    <row r="41" spans="1:18" ht="24.75" customHeight="1">
      <c r="A41" s="32">
        <v>8</v>
      </c>
      <c r="B41" s="37" t="s">
        <v>60</v>
      </c>
      <c r="C41" s="32" t="s">
        <v>35</v>
      </c>
      <c r="D41" s="32">
        <v>500</v>
      </c>
      <c r="E41" s="32" t="s">
        <v>36</v>
      </c>
      <c r="F41" s="34">
        <v>30</v>
      </c>
      <c r="G41" s="32">
        <v>2</v>
      </c>
      <c r="H41" s="41" t="s">
        <v>97</v>
      </c>
      <c r="I41" s="36"/>
      <c r="J41" s="88">
        <v>230</v>
      </c>
      <c r="K41" s="36">
        <f t="shared" si="5"/>
        <v>540</v>
      </c>
      <c r="L41" s="36">
        <f t="shared" si="5"/>
        <v>462</v>
      </c>
      <c r="M41" s="36">
        <f t="shared" si="5"/>
        <v>102</v>
      </c>
      <c r="N41" s="36">
        <f t="shared" si="5"/>
        <v>150</v>
      </c>
      <c r="O41" s="36">
        <f t="shared" si="5"/>
        <v>1734</v>
      </c>
      <c r="P41" s="36">
        <f t="shared" si="5"/>
        <v>1309</v>
      </c>
      <c r="Q41" s="36">
        <f t="shared" si="5"/>
        <v>1470</v>
      </c>
      <c r="R41" s="18">
        <f t="shared" si="6"/>
        <v>5997</v>
      </c>
    </row>
    <row r="42" spans="1:18" ht="31.5" customHeight="1">
      <c r="A42" s="32">
        <f t="shared" si="7"/>
        <v>9</v>
      </c>
      <c r="B42" s="33" t="s">
        <v>61</v>
      </c>
      <c r="C42" s="32" t="s">
        <v>35</v>
      </c>
      <c r="D42" s="32">
        <v>200</v>
      </c>
      <c r="E42" s="32" t="s">
        <v>36</v>
      </c>
      <c r="F42" s="34">
        <v>30</v>
      </c>
      <c r="G42" s="32">
        <v>1</v>
      </c>
      <c r="H42" s="40" t="s">
        <v>97</v>
      </c>
      <c r="I42" s="36"/>
      <c r="J42" s="88">
        <v>573</v>
      </c>
      <c r="K42" s="36">
        <f t="shared" si="5"/>
        <v>675</v>
      </c>
      <c r="L42" s="36">
        <f t="shared" si="5"/>
        <v>578</v>
      </c>
      <c r="M42" s="36">
        <f t="shared" si="5"/>
        <v>128</v>
      </c>
      <c r="N42" s="36">
        <f t="shared" si="5"/>
        <v>188</v>
      </c>
      <c r="O42" s="36">
        <f t="shared" si="5"/>
        <v>2168</v>
      </c>
      <c r="P42" s="36">
        <f t="shared" si="5"/>
        <v>1636</v>
      </c>
      <c r="Q42" s="36">
        <f t="shared" si="5"/>
        <v>1838</v>
      </c>
      <c r="R42" s="18">
        <f t="shared" si="6"/>
        <v>7784</v>
      </c>
    </row>
    <row r="43" spans="1:18" ht="30" customHeight="1">
      <c r="A43" s="32">
        <f t="shared" si="7"/>
        <v>10</v>
      </c>
      <c r="B43" s="37" t="s">
        <v>62</v>
      </c>
      <c r="C43" s="32" t="s">
        <v>31</v>
      </c>
      <c r="D43" s="32">
        <v>210</v>
      </c>
      <c r="E43" s="32" t="s">
        <v>36</v>
      </c>
      <c r="F43" s="34">
        <v>20</v>
      </c>
      <c r="G43" s="32">
        <v>2</v>
      </c>
      <c r="H43" s="35" t="s">
        <v>97</v>
      </c>
      <c r="I43" s="36"/>
      <c r="J43" s="79">
        <v>364</v>
      </c>
      <c r="K43" s="36">
        <f t="shared" si="5"/>
        <v>858</v>
      </c>
      <c r="L43" s="36">
        <f t="shared" si="5"/>
        <v>734</v>
      </c>
      <c r="M43" s="36">
        <f t="shared" si="5"/>
        <v>162</v>
      </c>
      <c r="N43" s="36">
        <f t="shared" si="5"/>
        <v>239</v>
      </c>
      <c r="O43" s="36">
        <f t="shared" si="5"/>
        <v>2753</v>
      </c>
      <c r="P43" s="36">
        <f t="shared" si="5"/>
        <v>2077</v>
      </c>
      <c r="Q43" s="36">
        <f t="shared" si="5"/>
        <v>2334</v>
      </c>
      <c r="R43" s="18">
        <f t="shared" si="6"/>
        <v>9521</v>
      </c>
    </row>
    <row r="44" spans="1:18" ht="24.75" customHeight="1">
      <c r="A44" s="32">
        <v>11</v>
      </c>
      <c r="B44" s="37" t="s">
        <v>63</v>
      </c>
      <c r="C44" s="32" t="s">
        <v>35</v>
      </c>
      <c r="D44" s="32">
        <v>500</v>
      </c>
      <c r="E44" s="32" t="s">
        <v>36</v>
      </c>
      <c r="F44" s="34">
        <v>20</v>
      </c>
      <c r="G44" s="32">
        <v>4</v>
      </c>
      <c r="H44" s="41" t="s">
        <v>97</v>
      </c>
      <c r="I44" s="36"/>
      <c r="J44" s="79">
        <v>306</v>
      </c>
      <c r="K44" s="36">
        <f t="shared" si="5"/>
        <v>720</v>
      </c>
      <c r="L44" s="36">
        <f t="shared" si="5"/>
        <v>616</v>
      </c>
      <c r="M44" s="36">
        <f t="shared" si="5"/>
        <v>136</v>
      </c>
      <c r="N44" s="36">
        <f t="shared" si="5"/>
        <v>200</v>
      </c>
      <c r="O44" s="36">
        <f t="shared" si="5"/>
        <v>2312</v>
      </c>
      <c r="P44" s="36">
        <f t="shared" si="5"/>
        <v>1745</v>
      </c>
      <c r="Q44" s="36">
        <f t="shared" si="5"/>
        <v>1960</v>
      </c>
      <c r="R44" s="18">
        <f t="shared" si="6"/>
        <v>7995</v>
      </c>
    </row>
    <row r="45" spans="1:18" ht="24.75" customHeight="1">
      <c r="A45" s="32">
        <v>12</v>
      </c>
      <c r="B45" s="37" t="s">
        <v>64</v>
      </c>
      <c r="C45" s="32" t="s">
        <v>56</v>
      </c>
      <c r="D45" s="32">
        <v>216</v>
      </c>
      <c r="E45" s="32" t="s">
        <v>36</v>
      </c>
      <c r="F45" s="34">
        <v>30</v>
      </c>
      <c r="G45" s="32">
        <v>2</v>
      </c>
      <c r="H45" s="39" t="s">
        <v>97</v>
      </c>
      <c r="I45" s="25"/>
      <c r="J45" s="79">
        <v>531</v>
      </c>
      <c r="K45" s="25"/>
      <c r="L45" s="25"/>
      <c r="M45" s="25"/>
      <c r="N45" s="25"/>
      <c r="O45" s="25"/>
      <c r="P45" s="25"/>
      <c r="Q45" s="24"/>
      <c r="R45" s="24"/>
    </row>
    <row r="46" spans="1:10" ht="25.5">
      <c r="A46" s="32">
        <v>13</v>
      </c>
      <c r="B46" s="33" t="s">
        <v>65</v>
      </c>
      <c r="C46" s="32" t="s">
        <v>35</v>
      </c>
      <c r="D46" s="32">
        <v>300</v>
      </c>
      <c r="E46" s="32" t="s">
        <v>36</v>
      </c>
      <c r="F46" s="34">
        <v>50</v>
      </c>
      <c r="G46" s="32">
        <v>2</v>
      </c>
      <c r="H46" s="39" t="s">
        <v>97</v>
      </c>
      <c r="J46" s="79">
        <v>637</v>
      </c>
    </row>
    <row r="47" spans="1:10" ht="25.5">
      <c r="A47" s="32">
        <v>14</v>
      </c>
      <c r="B47" s="33" t="s">
        <v>66</v>
      </c>
      <c r="C47" s="32" t="s">
        <v>35</v>
      </c>
      <c r="D47" s="32">
        <v>200</v>
      </c>
      <c r="E47" s="32" t="s">
        <v>36</v>
      </c>
      <c r="F47" s="34">
        <v>30</v>
      </c>
      <c r="G47" s="32">
        <v>1</v>
      </c>
      <c r="H47" s="41" t="s">
        <v>97</v>
      </c>
      <c r="J47" s="79">
        <v>0</v>
      </c>
    </row>
    <row r="48" spans="1:8" ht="12.75">
      <c r="A48" s="23"/>
      <c r="B48" s="23"/>
      <c r="C48" s="23"/>
      <c r="D48" s="23"/>
      <c r="E48" s="23"/>
      <c r="F48" s="23"/>
      <c r="G48" s="24"/>
      <c r="H48" s="25"/>
    </row>
    <row r="49" spans="1:2" ht="12.75">
      <c r="A49" s="94" t="s">
        <v>100</v>
      </c>
      <c r="B49" s="66" t="s">
        <v>101</v>
      </c>
    </row>
    <row r="50" ht="12.75">
      <c r="B50" t="s">
        <v>107</v>
      </c>
    </row>
    <row r="51" ht="12.75">
      <c r="B51" t="s">
        <v>106</v>
      </c>
    </row>
    <row r="54" spans="1:11" ht="39.75" customHeight="1">
      <c r="A54" s="196"/>
      <c r="B54" s="297"/>
      <c r="C54" s="235" t="s">
        <v>0</v>
      </c>
      <c r="D54" s="235"/>
      <c r="E54" s="235"/>
      <c r="F54" s="235"/>
      <c r="G54" s="235"/>
      <c r="H54" s="235"/>
      <c r="I54" s="236"/>
      <c r="J54" s="89" t="s">
        <v>1</v>
      </c>
      <c r="K54" s="90"/>
    </row>
    <row r="55" spans="1:11" ht="39.75" customHeight="1">
      <c r="A55" s="198"/>
      <c r="B55" s="298"/>
      <c r="C55" s="238"/>
      <c r="D55" s="238"/>
      <c r="E55" s="238"/>
      <c r="F55" s="238"/>
      <c r="G55" s="238"/>
      <c r="H55" s="238"/>
      <c r="I55" s="239"/>
      <c r="J55" s="89" t="s">
        <v>104</v>
      </c>
      <c r="K55" s="90"/>
    </row>
    <row r="56" spans="1:11" ht="9" customHeight="1">
      <c r="A56" s="99"/>
      <c r="B56" s="99"/>
      <c r="C56" s="99"/>
      <c r="D56" s="99"/>
      <c r="E56" s="99"/>
      <c r="F56" s="100"/>
      <c r="G56" s="100"/>
      <c r="H56" s="100"/>
      <c r="I56" s="100"/>
      <c r="J56" s="100"/>
      <c r="K56" s="3"/>
    </row>
    <row r="57" spans="1:11" ht="19.5" customHeight="1">
      <c r="A57" s="202" t="s">
        <v>2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</row>
    <row r="58" spans="1:11" ht="9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9.5" customHeight="1">
      <c r="A59" s="295" t="s">
        <v>3</v>
      </c>
      <c r="B59" s="295"/>
      <c r="C59" s="205">
        <v>42339</v>
      </c>
      <c r="D59" s="206"/>
      <c r="E59" s="5"/>
      <c r="F59" s="207" t="s">
        <v>4</v>
      </c>
      <c r="G59" s="207"/>
      <c r="H59" s="61">
        <v>7290</v>
      </c>
      <c r="I59" s="61">
        <f>I60*$C62</f>
        <v>1500</v>
      </c>
      <c r="J59" s="61">
        <v>1500</v>
      </c>
      <c r="K59" s="7">
        <f>SUM(H59:J59)</f>
        <v>10290</v>
      </c>
    </row>
    <row r="60" spans="1:11" ht="19.5" customHeight="1">
      <c r="A60" s="210" t="s">
        <v>68</v>
      </c>
      <c r="B60" s="211"/>
      <c r="C60" s="211"/>
      <c r="D60" s="212"/>
      <c r="E60" s="5"/>
      <c r="F60" s="207" t="s">
        <v>6</v>
      </c>
      <c r="G60" s="207"/>
      <c r="H60" s="61">
        <v>243</v>
      </c>
      <c r="I60" s="61">
        <v>50</v>
      </c>
      <c r="J60" s="61">
        <v>50</v>
      </c>
      <c r="K60" s="61">
        <f>SUM(H60:J60)</f>
        <v>343</v>
      </c>
    </row>
    <row r="61" spans="1:11" ht="19.5" customHeight="1">
      <c r="A61" s="213"/>
      <c r="B61" s="214"/>
      <c r="C61" s="214"/>
      <c r="D61" s="215"/>
      <c r="E61" s="5"/>
      <c r="F61" s="207" t="s">
        <v>7</v>
      </c>
      <c r="G61" s="207"/>
      <c r="H61" s="8"/>
      <c r="I61" s="8"/>
      <c r="J61" s="8"/>
      <c r="K61" s="8"/>
    </row>
    <row r="62" spans="1:11" ht="19.5" customHeight="1">
      <c r="A62" s="207" t="s">
        <v>8</v>
      </c>
      <c r="B62" s="207"/>
      <c r="C62" s="218">
        <v>30</v>
      </c>
      <c r="D62" s="218"/>
      <c r="E62" s="5"/>
      <c r="F62" s="207" t="s">
        <v>9</v>
      </c>
      <c r="G62" s="207"/>
      <c r="H62" s="8"/>
      <c r="I62" s="8"/>
      <c r="J62" s="8"/>
      <c r="K62" s="8"/>
    </row>
    <row r="63" spans="1:11" ht="9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 customHeight="1">
      <c r="A64" s="225" t="s">
        <v>10</v>
      </c>
      <c r="B64" s="225" t="s">
        <v>11</v>
      </c>
      <c r="C64" s="190" t="s">
        <v>12</v>
      </c>
      <c r="D64" s="191"/>
      <c r="E64" s="192"/>
      <c r="F64" s="208" t="s">
        <v>13</v>
      </c>
      <c r="G64" s="208" t="s">
        <v>14</v>
      </c>
      <c r="H64" s="190" t="s">
        <v>15</v>
      </c>
      <c r="I64" s="191"/>
      <c r="J64" s="192"/>
      <c r="K64" s="208" t="s">
        <v>16</v>
      </c>
    </row>
    <row r="65" spans="1:11" ht="25.5" customHeight="1">
      <c r="A65" s="226"/>
      <c r="B65" s="226"/>
      <c r="C65" s="10" t="s">
        <v>17</v>
      </c>
      <c r="D65" s="10" t="s">
        <v>18</v>
      </c>
      <c r="E65" s="10" t="s">
        <v>19</v>
      </c>
      <c r="F65" s="209"/>
      <c r="G65" s="209"/>
      <c r="H65" s="101" t="s">
        <v>69</v>
      </c>
      <c r="I65" s="101" t="s">
        <v>70</v>
      </c>
      <c r="J65" s="101" t="s">
        <v>70</v>
      </c>
      <c r="K65" s="209"/>
    </row>
    <row r="66" spans="1:11" ht="19.5" customHeight="1">
      <c r="A66" s="48">
        <v>1</v>
      </c>
      <c r="B66" s="49" t="s">
        <v>52</v>
      </c>
      <c r="C66" s="50" t="s">
        <v>53</v>
      </c>
      <c r="D66" s="50">
        <v>500</v>
      </c>
      <c r="E66" s="50" t="s">
        <v>32</v>
      </c>
      <c r="F66" s="51"/>
      <c r="G66" s="35" t="s">
        <v>97</v>
      </c>
      <c r="H66" s="62">
        <v>207</v>
      </c>
      <c r="I66" s="62">
        <v>43</v>
      </c>
      <c r="J66" s="62">
        <v>43</v>
      </c>
      <c r="K66" s="18">
        <f>SUM(H66:J66)</f>
        <v>293</v>
      </c>
    </row>
    <row r="67" spans="1:11" ht="19.5" customHeight="1">
      <c r="A67" s="48">
        <v>2</v>
      </c>
      <c r="B67" s="52" t="s">
        <v>54</v>
      </c>
      <c r="C67" s="14" t="s">
        <v>35</v>
      </c>
      <c r="D67" s="14">
        <v>400</v>
      </c>
      <c r="E67" s="14" t="s">
        <v>36</v>
      </c>
      <c r="F67" s="51"/>
      <c r="G67" s="35" t="s">
        <v>97</v>
      </c>
      <c r="H67" s="62">
        <v>450</v>
      </c>
      <c r="I67" s="62">
        <v>46</v>
      </c>
      <c r="J67" s="62">
        <v>92</v>
      </c>
      <c r="K67" s="18">
        <f aca="true" t="shared" si="8" ref="K67:K83">SUM(H67:J67)</f>
        <v>588</v>
      </c>
    </row>
    <row r="68" spans="1:13" ht="19.5" customHeight="1">
      <c r="A68" s="48">
        <v>3</v>
      </c>
      <c r="B68" s="53" t="s">
        <v>55</v>
      </c>
      <c r="C68" s="54" t="s">
        <v>56</v>
      </c>
      <c r="D68" s="14">
        <v>140</v>
      </c>
      <c r="E68" s="14" t="s">
        <v>36</v>
      </c>
      <c r="F68" s="51"/>
      <c r="G68" s="35" t="s">
        <v>97</v>
      </c>
      <c r="H68" s="62">
        <v>760</v>
      </c>
      <c r="I68" s="62">
        <v>155</v>
      </c>
      <c r="J68" s="62">
        <v>155</v>
      </c>
      <c r="K68" s="18">
        <f t="shared" si="8"/>
        <v>1070</v>
      </c>
      <c r="L68" s="91"/>
      <c r="M68" s="92"/>
    </row>
    <row r="69" spans="1:11" ht="19.5" customHeight="1">
      <c r="A69" s="48">
        <v>4</v>
      </c>
      <c r="B69" s="52" t="s">
        <v>72</v>
      </c>
      <c r="C69" s="15" t="s">
        <v>35</v>
      </c>
      <c r="D69" s="14">
        <v>1000</v>
      </c>
      <c r="E69" s="15" t="s">
        <v>36</v>
      </c>
      <c r="F69" s="21"/>
      <c r="G69" s="35" t="s">
        <v>97</v>
      </c>
      <c r="H69" s="87">
        <v>88</v>
      </c>
      <c r="I69" s="87">
        <v>18</v>
      </c>
      <c r="J69" s="87">
        <v>18</v>
      </c>
      <c r="K69" s="18">
        <f t="shared" si="8"/>
        <v>124</v>
      </c>
    </row>
    <row r="70" spans="1:11" ht="19.5" customHeight="1">
      <c r="A70" s="56">
        <v>5</v>
      </c>
      <c r="B70" s="21" t="s">
        <v>38</v>
      </c>
      <c r="C70" s="14" t="s">
        <v>35</v>
      </c>
      <c r="D70" s="14">
        <v>500</v>
      </c>
      <c r="E70" s="14" t="s">
        <v>36</v>
      </c>
      <c r="F70" s="51"/>
      <c r="G70" s="35" t="s">
        <v>97</v>
      </c>
      <c r="H70" s="62">
        <v>261</v>
      </c>
      <c r="I70" s="62">
        <v>54</v>
      </c>
      <c r="J70" s="62">
        <v>54</v>
      </c>
      <c r="K70" s="18">
        <f t="shared" si="8"/>
        <v>369</v>
      </c>
    </row>
    <row r="71" spans="1:11" ht="19.5" customHeight="1">
      <c r="A71" s="56">
        <v>6</v>
      </c>
      <c r="B71" s="21" t="s">
        <v>58</v>
      </c>
      <c r="C71" s="14" t="s">
        <v>35</v>
      </c>
      <c r="D71" s="14">
        <v>500</v>
      </c>
      <c r="E71" s="14" t="s">
        <v>36</v>
      </c>
      <c r="F71" s="57"/>
      <c r="G71" s="35" t="s">
        <v>97</v>
      </c>
      <c r="H71" s="93">
        <v>708</v>
      </c>
      <c r="I71" s="93">
        <v>73</v>
      </c>
      <c r="J71" s="93">
        <v>146</v>
      </c>
      <c r="K71" s="18">
        <f t="shared" si="8"/>
        <v>927</v>
      </c>
    </row>
    <row r="72" spans="1:11" ht="25.5" customHeight="1">
      <c r="A72" s="56">
        <v>7</v>
      </c>
      <c r="B72" s="41" t="s">
        <v>37</v>
      </c>
      <c r="C72" s="14" t="s">
        <v>35</v>
      </c>
      <c r="D72" s="14">
        <v>30</v>
      </c>
      <c r="E72" s="14" t="s">
        <v>36</v>
      </c>
      <c r="F72" s="51"/>
      <c r="G72" s="35" t="s">
        <v>97</v>
      </c>
      <c r="H72" s="62">
        <v>740</v>
      </c>
      <c r="I72" s="62">
        <v>152</v>
      </c>
      <c r="J72" s="62">
        <v>152</v>
      </c>
      <c r="K72" s="18">
        <f t="shared" si="8"/>
        <v>1044</v>
      </c>
    </row>
    <row r="73" spans="1:11" ht="28.5" customHeight="1">
      <c r="A73" s="56">
        <v>8</v>
      </c>
      <c r="B73" s="20" t="s">
        <v>73</v>
      </c>
      <c r="C73" s="14" t="s">
        <v>35</v>
      </c>
      <c r="D73" s="14">
        <v>30</v>
      </c>
      <c r="E73" s="14" t="s">
        <v>36</v>
      </c>
      <c r="F73" s="51"/>
      <c r="G73" s="35" t="s">
        <v>97</v>
      </c>
      <c r="H73" s="62">
        <v>740</v>
      </c>
      <c r="I73" s="62">
        <v>152</v>
      </c>
      <c r="J73" s="62">
        <v>152</v>
      </c>
      <c r="K73" s="18">
        <f t="shared" si="8"/>
        <v>1044</v>
      </c>
    </row>
    <row r="74" spans="1:11" ht="19.5" customHeight="1">
      <c r="A74" s="56">
        <v>9</v>
      </c>
      <c r="B74" s="21" t="s">
        <v>74</v>
      </c>
      <c r="C74" s="14" t="s">
        <v>35</v>
      </c>
      <c r="D74" s="14">
        <v>1000</v>
      </c>
      <c r="E74" s="14" t="s">
        <v>36</v>
      </c>
      <c r="F74" s="51"/>
      <c r="G74" s="35" t="s">
        <v>97</v>
      </c>
      <c r="H74" s="62">
        <v>18</v>
      </c>
      <c r="I74" s="62">
        <v>4</v>
      </c>
      <c r="J74" s="62">
        <v>4</v>
      </c>
      <c r="K74" s="18">
        <f t="shared" si="8"/>
        <v>26</v>
      </c>
    </row>
    <row r="75" spans="1:11" ht="19.5" customHeight="1">
      <c r="A75" s="56">
        <v>10</v>
      </c>
      <c r="B75" s="21" t="s">
        <v>75</v>
      </c>
      <c r="C75" s="14" t="s">
        <v>35</v>
      </c>
      <c r="D75" s="14">
        <v>1000</v>
      </c>
      <c r="E75" s="14" t="s">
        <v>36</v>
      </c>
      <c r="F75" s="21"/>
      <c r="G75" s="35" t="s">
        <v>97</v>
      </c>
      <c r="H75" s="87">
        <v>23</v>
      </c>
      <c r="I75" s="62">
        <v>5</v>
      </c>
      <c r="J75" s="62">
        <v>5</v>
      </c>
      <c r="K75" s="18">
        <f t="shared" si="8"/>
        <v>33</v>
      </c>
    </row>
    <row r="76" spans="1:11" ht="42.75" customHeight="1">
      <c r="A76" s="56">
        <v>11</v>
      </c>
      <c r="B76" s="20" t="s">
        <v>105</v>
      </c>
      <c r="C76" s="14" t="s">
        <v>35</v>
      </c>
      <c r="D76" s="14">
        <v>210</v>
      </c>
      <c r="E76" s="14" t="s">
        <v>36</v>
      </c>
      <c r="F76" s="57"/>
      <c r="G76" s="35" t="s">
        <v>97</v>
      </c>
      <c r="H76" s="93">
        <v>873</v>
      </c>
      <c r="I76" s="93">
        <v>180</v>
      </c>
      <c r="J76" s="93">
        <v>180</v>
      </c>
      <c r="K76" s="18">
        <f t="shared" si="8"/>
        <v>1233</v>
      </c>
    </row>
    <row r="77" spans="1:11" ht="39" customHeight="1">
      <c r="A77" s="56">
        <v>12</v>
      </c>
      <c r="B77" s="13" t="s">
        <v>30</v>
      </c>
      <c r="C77" s="14" t="s">
        <v>31</v>
      </c>
      <c r="D77" s="14">
        <v>250</v>
      </c>
      <c r="E77" s="14" t="s">
        <v>32</v>
      </c>
      <c r="F77" s="51"/>
      <c r="G77" s="35" t="s">
        <v>97</v>
      </c>
      <c r="H77" s="62">
        <v>7290</v>
      </c>
      <c r="I77" s="62">
        <v>1500</v>
      </c>
      <c r="J77" s="62">
        <v>1500</v>
      </c>
      <c r="K77" s="18">
        <f t="shared" si="8"/>
        <v>10290</v>
      </c>
    </row>
    <row r="78" spans="1:11" ht="19.5" customHeight="1">
      <c r="A78" s="56">
        <v>13</v>
      </c>
      <c r="B78" s="21" t="s">
        <v>60</v>
      </c>
      <c r="C78" s="14" t="s">
        <v>35</v>
      </c>
      <c r="D78" s="14">
        <v>500</v>
      </c>
      <c r="E78" s="14" t="s">
        <v>36</v>
      </c>
      <c r="F78" s="51"/>
      <c r="G78" s="35" t="s">
        <v>97</v>
      </c>
      <c r="H78" s="62">
        <v>108</v>
      </c>
      <c r="I78" s="62">
        <v>22</v>
      </c>
      <c r="J78" s="62">
        <v>22</v>
      </c>
      <c r="K78" s="18">
        <f t="shared" si="8"/>
        <v>152</v>
      </c>
    </row>
    <row r="79" spans="1:11" ht="19.5" customHeight="1">
      <c r="A79" s="56">
        <v>14</v>
      </c>
      <c r="B79" s="21" t="s">
        <v>63</v>
      </c>
      <c r="C79" s="14" t="s">
        <v>35</v>
      </c>
      <c r="D79" s="14">
        <v>500</v>
      </c>
      <c r="E79" s="14" t="s">
        <v>36</v>
      </c>
      <c r="F79" s="51"/>
      <c r="G79" s="35" t="s">
        <v>97</v>
      </c>
      <c r="H79" s="62">
        <v>20</v>
      </c>
      <c r="I79" s="62">
        <v>4</v>
      </c>
      <c r="J79" s="62">
        <v>4</v>
      </c>
      <c r="K79" s="18">
        <f t="shared" si="8"/>
        <v>28</v>
      </c>
    </row>
    <row r="80" spans="1:11" ht="19.5" customHeight="1">
      <c r="A80" s="56">
        <v>15</v>
      </c>
      <c r="B80" s="21" t="s">
        <v>62</v>
      </c>
      <c r="C80" s="14" t="s">
        <v>31</v>
      </c>
      <c r="D80" s="14">
        <v>210</v>
      </c>
      <c r="E80" s="14" t="s">
        <v>36</v>
      </c>
      <c r="F80" s="21"/>
      <c r="G80" s="35" t="s">
        <v>97</v>
      </c>
      <c r="H80" s="87">
        <v>395</v>
      </c>
      <c r="I80" s="87">
        <v>81</v>
      </c>
      <c r="J80" s="87">
        <v>81</v>
      </c>
      <c r="K80" s="18">
        <f t="shared" si="8"/>
        <v>557</v>
      </c>
    </row>
    <row r="81" spans="1:11" ht="19.5" customHeight="1">
      <c r="A81" s="56">
        <v>16</v>
      </c>
      <c r="B81" s="21" t="s">
        <v>66</v>
      </c>
      <c r="C81" s="14" t="s">
        <v>35</v>
      </c>
      <c r="D81" s="14">
        <v>200</v>
      </c>
      <c r="E81" s="14" t="s">
        <v>36</v>
      </c>
      <c r="F81" s="51"/>
      <c r="G81" s="35" t="s">
        <v>97</v>
      </c>
      <c r="H81" s="62">
        <v>173</v>
      </c>
      <c r="I81" s="62">
        <v>36</v>
      </c>
      <c r="J81" s="62">
        <v>36</v>
      </c>
      <c r="K81" s="18">
        <f t="shared" si="8"/>
        <v>245</v>
      </c>
    </row>
    <row r="82" spans="1:11" ht="19.5" customHeight="1">
      <c r="A82" s="56">
        <v>17</v>
      </c>
      <c r="B82" s="21" t="s">
        <v>76</v>
      </c>
      <c r="C82" s="14" t="s">
        <v>35</v>
      </c>
      <c r="D82" s="14">
        <v>200</v>
      </c>
      <c r="E82" s="14" t="s">
        <v>36</v>
      </c>
      <c r="F82" s="57"/>
      <c r="G82" s="35" t="s">
        <v>97</v>
      </c>
      <c r="H82" s="93">
        <v>173</v>
      </c>
      <c r="I82" s="62">
        <v>36</v>
      </c>
      <c r="J82" s="62">
        <v>36</v>
      </c>
      <c r="K82" s="18">
        <f t="shared" si="8"/>
        <v>245</v>
      </c>
    </row>
    <row r="83" spans="1:11" ht="19.5" customHeight="1">
      <c r="A83" s="56">
        <v>18</v>
      </c>
      <c r="B83" s="21" t="s">
        <v>77</v>
      </c>
      <c r="C83" s="14" t="s">
        <v>35</v>
      </c>
      <c r="D83" s="14">
        <v>200</v>
      </c>
      <c r="E83" s="14" t="s">
        <v>36</v>
      </c>
      <c r="F83" s="51"/>
      <c r="G83" s="35" t="s">
        <v>97</v>
      </c>
      <c r="H83" s="62">
        <v>173</v>
      </c>
      <c r="I83" s="62">
        <v>36</v>
      </c>
      <c r="J83" s="62">
        <v>36</v>
      </c>
      <c r="K83" s="18">
        <f t="shared" si="8"/>
        <v>245</v>
      </c>
    </row>
  </sheetData>
  <sheetProtection/>
  <mergeCells count="66">
    <mergeCell ref="A1:B2"/>
    <mergeCell ref="C1:G2"/>
    <mergeCell ref="H1:J1"/>
    <mergeCell ref="Q1:R1"/>
    <mergeCell ref="H2:J2"/>
    <mergeCell ref="Q2:R2"/>
    <mergeCell ref="A4:R4"/>
    <mergeCell ref="A6:B6"/>
    <mergeCell ref="C6:D6"/>
    <mergeCell ref="F6:G6"/>
    <mergeCell ref="A7:D8"/>
    <mergeCell ref="F7:G7"/>
    <mergeCell ref="F8:G8"/>
    <mergeCell ref="A9:B9"/>
    <mergeCell ref="C9:D9"/>
    <mergeCell ref="F9:G9"/>
    <mergeCell ref="A11:A12"/>
    <mergeCell ref="B11:B12"/>
    <mergeCell ref="C11:E11"/>
    <mergeCell ref="F11:F12"/>
    <mergeCell ref="G11:G12"/>
    <mergeCell ref="H11:Q11"/>
    <mergeCell ref="R11:R12"/>
    <mergeCell ref="A22:B23"/>
    <mergeCell ref="C22:G23"/>
    <mergeCell ref="H22:J22"/>
    <mergeCell ref="Q22:R22"/>
    <mergeCell ref="H23:J23"/>
    <mergeCell ref="Q23:R23"/>
    <mergeCell ref="A25:R25"/>
    <mergeCell ref="A27:B27"/>
    <mergeCell ref="C27:D27"/>
    <mergeCell ref="G27:H27"/>
    <mergeCell ref="A28:D29"/>
    <mergeCell ref="G28:H28"/>
    <mergeCell ref="G29:H29"/>
    <mergeCell ref="A30:B30"/>
    <mergeCell ref="C30:D30"/>
    <mergeCell ref="G30:H30"/>
    <mergeCell ref="A32:A33"/>
    <mergeCell ref="B32:B33"/>
    <mergeCell ref="C32:E32"/>
    <mergeCell ref="F32:F33"/>
    <mergeCell ref="G32:G33"/>
    <mergeCell ref="H32:H33"/>
    <mergeCell ref="I32:Q32"/>
    <mergeCell ref="R32:R33"/>
    <mergeCell ref="A54:B55"/>
    <mergeCell ref="C54:I55"/>
    <mergeCell ref="A57:K57"/>
    <mergeCell ref="A59:B59"/>
    <mergeCell ref="C59:D59"/>
    <mergeCell ref="F59:G59"/>
    <mergeCell ref="A60:D61"/>
    <mergeCell ref="F60:G60"/>
    <mergeCell ref="F61:G61"/>
    <mergeCell ref="A62:B62"/>
    <mergeCell ref="C62:D62"/>
    <mergeCell ref="F62:G62"/>
    <mergeCell ref="K64:K65"/>
    <mergeCell ref="A64:A65"/>
    <mergeCell ref="B64:B65"/>
    <mergeCell ref="C64:E64"/>
    <mergeCell ref="F64:F65"/>
    <mergeCell ref="G64:G65"/>
    <mergeCell ref="H64:J64"/>
  </mergeCells>
  <printOptions/>
  <pageMargins left="1.1023622047244095" right="0.2362204724409449" top="0.2362204724409449" bottom="0.31496062992125984" header="0.15748031496062992" footer="0.31496062992125984"/>
  <pageSetup horizontalDpi="1200" verticalDpi="1200"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8"/>
  <sheetViews>
    <sheetView view="pageBreakPreview" zoomScale="70" zoomScaleSheetLayoutView="70" workbookViewId="0" topLeftCell="B307">
      <selection activeCell="R330" sqref="R330:R331"/>
    </sheetView>
  </sheetViews>
  <sheetFormatPr defaultColWidth="11.421875" defaultRowHeight="12.75"/>
  <cols>
    <col min="1" max="1" width="5.28125" style="0" customWidth="1"/>
    <col min="2" max="2" width="24.140625" style="0" customWidth="1"/>
    <col min="3" max="4" width="9.421875" style="0" customWidth="1"/>
    <col min="5" max="5" width="7.7109375" style="0" customWidth="1"/>
    <col min="6" max="6" width="10.7109375" style="0" customWidth="1"/>
    <col min="7" max="7" width="12.00390625" style="0" customWidth="1"/>
    <col min="8" max="8" width="22.8515625" style="0" customWidth="1"/>
    <col min="9" max="18" width="15.7109375" style="0" customWidth="1"/>
    <col min="19" max="19" width="12.8515625" style="0" bestFit="1" customWidth="1"/>
    <col min="20" max="20" width="13.28125" style="0" customWidth="1"/>
  </cols>
  <sheetData>
    <row r="1" spans="1:18" ht="39.75" customHeight="1" hidden="1">
      <c r="A1" s="196"/>
      <c r="B1" s="197"/>
      <c r="C1" s="200" t="s">
        <v>0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1" t="s">
        <v>1</v>
      </c>
      <c r="R1" s="201"/>
    </row>
    <row r="2" spans="1:18" ht="39.75" customHeight="1" hidden="1">
      <c r="A2" s="198"/>
      <c r="B2" s="199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1" t="s">
        <v>48</v>
      </c>
      <c r="R2" s="201"/>
    </row>
    <row r="3" spans="1:18" ht="9" customHeight="1" hidden="1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1:18" ht="19.5" customHeight="1" hidden="1">
      <c r="A4" s="202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1:18" ht="9" customHeight="1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30" customHeight="1" hidden="1">
      <c r="A6" s="203" t="s">
        <v>3</v>
      </c>
      <c r="B6" s="204"/>
      <c r="C6" s="205">
        <v>42095</v>
      </c>
      <c r="D6" s="206"/>
      <c r="E6" s="5"/>
      <c r="F6" s="5"/>
      <c r="G6" s="207" t="s">
        <v>4</v>
      </c>
      <c r="H6" s="207"/>
      <c r="I6" s="6">
        <f aca="true" t="shared" si="0" ref="I6:Q6">I7*$C9</f>
        <v>29000</v>
      </c>
      <c r="J6" s="6">
        <f t="shared" si="0"/>
        <v>22000</v>
      </c>
      <c r="K6" s="6">
        <f t="shared" si="0"/>
        <v>5000</v>
      </c>
      <c r="L6" s="6">
        <f t="shared" si="0"/>
        <v>3000</v>
      </c>
      <c r="M6" s="6">
        <f t="shared" si="0"/>
        <v>6680</v>
      </c>
      <c r="N6" s="6">
        <f t="shared" si="0"/>
        <v>12500</v>
      </c>
      <c r="O6" s="6">
        <f t="shared" si="0"/>
        <v>38200</v>
      </c>
      <c r="P6" s="6">
        <f t="shared" si="0"/>
        <v>8000</v>
      </c>
      <c r="Q6" s="6">
        <f t="shared" si="0"/>
        <v>7400</v>
      </c>
      <c r="R6" s="6">
        <f>SUM(I6:Q6)</f>
        <v>131780</v>
      </c>
    </row>
    <row r="7" spans="1:18" ht="32.25" customHeight="1" hidden="1">
      <c r="A7" s="210" t="s">
        <v>49</v>
      </c>
      <c r="B7" s="211"/>
      <c r="C7" s="211"/>
      <c r="D7" s="212"/>
      <c r="E7" s="5"/>
      <c r="F7" s="5"/>
      <c r="G7" s="207" t="s">
        <v>6</v>
      </c>
      <c r="H7" s="207"/>
      <c r="I7" s="6">
        <v>2900</v>
      </c>
      <c r="J7" s="6">
        <v>2200</v>
      </c>
      <c r="K7" s="6">
        <v>500</v>
      </c>
      <c r="L7" s="6">
        <v>300</v>
      </c>
      <c r="M7" s="6">
        <v>668</v>
      </c>
      <c r="N7" s="6">
        <v>1250</v>
      </c>
      <c r="O7" s="6">
        <v>3820</v>
      </c>
      <c r="P7" s="6">
        <v>800</v>
      </c>
      <c r="Q7" s="6">
        <v>740</v>
      </c>
      <c r="R7" s="6">
        <f>SUM(I7:Q7)</f>
        <v>13178</v>
      </c>
    </row>
    <row r="8" spans="1:18" ht="19.5" customHeight="1" hidden="1">
      <c r="A8" s="213"/>
      <c r="B8" s="214"/>
      <c r="C8" s="214"/>
      <c r="D8" s="215"/>
      <c r="E8" s="5"/>
      <c r="F8" s="5"/>
      <c r="G8" s="207"/>
      <c r="H8" s="207"/>
      <c r="I8" s="6"/>
      <c r="J8" s="6"/>
      <c r="K8" s="6"/>
      <c r="L8" s="6"/>
      <c r="M8" s="6"/>
      <c r="N8" s="6"/>
      <c r="O8" s="6"/>
      <c r="P8" s="6"/>
      <c r="Q8" s="6"/>
      <c r="R8" s="6">
        <f>SUM(I8:Q8)</f>
        <v>0</v>
      </c>
    </row>
    <row r="9" spans="1:18" ht="18.75" customHeight="1" hidden="1">
      <c r="A9" s="216" t="s">
        <v>8</v>
      </c>
      <c r="B9" s="217"/>
      <c r="C9" s="218">
        <v>10</v>
      </c>
      <c r="D9" s="218"/>
      <c r="E9" s="5"/>
      <c r="F9" s="5"/>
      <c r="G9" s="207"/>
      <c r="H9" s="207"/>
      <c r="I9" s="6"/>
      <c r="J9" s="6"/>
      <c r="K9" s="6"/>
      <c r="L9" s="6"/>
      <c r="M9" s="6"/>
      <c r="N9" s="6"/>
      <c r="O9" s="6"/>
      <c r="P9" s="6"/>
      <c r="Q9" s="6"/>
      <c r="R9" s="6">
        <f>SUM(I9:Q9)</f>
        <v>0</v>
      </c>
    </row>
    <row r="10" spans="1:18" ht="9" customHeight="1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" customHeight="1" hidden="1">
      <c r="A11" s="225" t="s">
        <v>10</v>
      </c>
      <c r="B11" s="225" t="s">
        <v>11</v>
      </c>
      <c r="C11" s="190" t="s">
        <v>12</v>
      </c>
      <c r="D11" s="191"/>
      <c r="E11" s="192"/>
      <c r="F11" s="227" t="s">
        <v>50</v>
      </c>
      <c r="G11" s="227" t="s">
        <v>51</v>
      </c>
      <c r="H11" s="208" t="s">
        <v>14</v>
      </c>
      <c r="I11" s="190" t="s">
        <v>15</v>
      </c>
      <c r="J11" s="191"/>
      <c r="K11" s="191"/>
      <c r="L11" s="191"/>
      <c r="M11" s="191"/>
      <c r="N11" s="191"/>
      <c r="O11" s="191"/>
      <c r="P11" s="191"/>
      <c r="Q11" s="192"/>
      <c r="R11" s="208" t="s">
        <v>16</v>
      </c>
    </row>
    <row r="12" spans="1:18" ht="42.75" customHeight="1" hidden="1">
      <c r="A12" s="226"/>
      <c r="B12" s="226"/>
      <c r="C12" s="10" t="s">
        <v>17</v>
      </c>
      <c r="D12" s="10" t="s">
        <v>18</v>
      </c>
      <c r="E12" s="10" t="s">
        <v>19</v>
      </c>
      <c r="F12" s="227"/>
      <c r="G12" s="227"/>
      <c r="H12" s="209"/>
      <c r="I12" s="11" t="s">
        <v>20</v>
      </c>
      <c r="J12" s="11" t="s">
        <v>22</v>
      </c>
      <c r="K12" s="11" t="s">
        <v>23</v>
      </c>
      <c r="L12" s="11" t="s">
        <v>24</v>
      </c>
      <c r="M12" s="11" t="s">
        <v>25</v>
      </c>
      <c r="N12" s="11" t="s">
        <v>26</v>
      </c>
      <c r="O12" s="11" t="s">
        <v>27</v>
      </c>
      <c r="P12" s="11" t="s">
        <v>28</v>
      </c>
      <c r="Q12" s="11" t="s">
        <v>29</v>
      </c>
      <c r="R12" s="209"/>
    </row>
    <row r="13" spans="1:18" ht="19.5" customHeight="1" hidden="1">
      <c r="A13" s="32">
        <v>1</v>
      </c>
      <c r="B13" s="33" t="s">
        <v>52</v>
      </c>
      <c r="C13" s="32" t="s">
        <v>53</v>
      </c>
      <c r="D13" s="32">
        <v>500</v>
      </c>
      <c r="E13" s="32" t="s">
        <v>32</v>
      </c>
      <c r="F13" s="34">
        <v>5</v>
      </c>
      <c r="G13" s="32"/>
      <c r="H13" s="35"/>
      <c r="I13" s="36">
        <f>ROUNDUP(($F13*$G13*I$7)/$D13,0)</f>
        <v>0</v>
      </c>
      <c r="J13" s="36">
        <f aca="true" t="shared" si="1" ref="J13:Q13">ROUNDUP(($F13*$G13*J$7)/$D13,0)</f>
        <v>0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36">
        <f t="shared" si="1"/>
        <v>0</v>
      </c>
      <c r="O13" s="36">
        <f t="shared" si="1"/>
        <v>0</v>
      </c>
      <c r="P13" s="36">
        <f t="shared" si="1"/>
        <v>0</v>
      </c>
      <c r="Q13" s="36">
        <f t="shared" si="1"/>
        <v>0</v>
      </c>
      <c r="R13" s="18">
        <f>SUM(I13:Q13)</f>
        <v>0</v>
      </c>
    </row>
    <row r="14" spans="1:18" ht="19.5" customHeight="1" hidden="1">
      <c r="A14" s="32">
        <f>A13+1</f>
        <v>2</v>
      </c>
      <c r="B14" s="37" t="s">
        <v>54</v>
      </c>
      <c r="C14" s="32" t="s">
        <v>35</v>
      </c>
      <c r="D14" s="32">
        <v>400</v>
      </c>
      <c r="E14" s="32" t="s">
        <v>36</v>
      </c>
      <c r="F14" s="34">
        <v>20</v>
      </c>
      <c r="G14" s="32"/>
      <c r="H14" s="35"/>
      <c r="I14" s="36">
        <f aca="true" t="shared" si="2" ref="I14:R28">ROUNDUP(($F14*$G14*I$7)/$D14,0)</f>
        <v>0</v>
      </c>
      <c r="J14" s="36">
        <f t="shared" si="2"/>
        <v>0</v>
      </c>
      <c r="K14" s="36">
        <f t="shared" si="2"/>
        <v>0</v>
      </c>
      <c r="L14" s="36">
        <f t="shared" si="2"/>
        <v>0</v>
      </c>
      <c r="M14" s="36">
        <f t="shared" si="2"/>
        <v>0</v>
      </c>
      <c r="N14" s="36">
        <f t="shared" si="2"/>
        <v>0</v>
      </c>
      <c r="O14" s="36">
        <f t="shared" si="2"/>
        <v>0</v>
      </c>
      <c r="P14" s="36">
        <f t="shared" si="2"/>
        <v>0</v>
      </c>
      <c r="Q14" s="36">
        <f t="shared" si="2"/>
        <v>0</v>
      </c>
      <c r="R14" s="18">
        <f>SUM(I14:Q14)</f>
        <v>0</v>
      </c>
    </row>
    <row r="15" spans="1:18" ht="28.5" customHeight="1" hidden="1">
      <c r="A15" s="32">
        <f aca="true" t="shared" si="3" ref="A15:A24">A14+1</f>
        <v>3</v>
      </c>
      <c r="B15" s="38" t="s">
        <v>55</v>
      </c>
      <c r="C15" s="32" t="s">
        <v>56</v>
      </c>
      <c r="D15" s="32">
        <v>100</v>
      </c>
      <c r="E15" s="32" t="s">
        <v>36</v>
      </c>
      <c r="F15" s="34">
        <v>30</v>
      </c>
      <c r="G15" s="32"/>
      <c r="H15" s="35"/>
      <c r="I15" s="36">
        <f t="shared" si="2"/>
        <v>0</v>
      </c>
      <c r="J15" s="36">
        <f t="shared" si="2"/>
        <v>0</v>
      </c>
      <c r="K15" s="36">
        <f t="shared" si="2"/>
        <v>0</v>
      </c>
      <c r="L15" s="36">
        <f t="shared" si="2"/>
        <v>0</v>
      </c>
      <c r="M15" s="36">
        <f t="shared" si="2"/>
        <v>0</v>
      </c>
      <c r="N15" s="36">
        <f t="shared" si="2"/>
        <v>0</v>
      </c>
      <c r="O15" s="36">
        <f t="shared" si="2"/>
        <v>0</v>
      </c>
      <c r="P15" s="36">
        <f t="shared" si="2"/>
        <v>0</v>
      </c>
      <c r="Q15" s="36">
        <f t="shared" si="2"/>
        <v>0</v>
      </c>
      <c r="R15" s="18">
        <f>SUM(I15:Q15)</f>
        <v>0</v>
      </c>
    </row>
    <row r="16" spans="1:18" ht="19.5" customHeight="1" hidden="1">
      <c r="A16" s="32"/>
      <c r="B16" s="37"/>
      <c r="C16" s="32"/>
      <c r="D16" s="32"/>
      <c r="E16" s="32"/>
      <c r="F16" s="34"/>
      <c r="G16" s="32"/>
      <c r="H16" s="39"/>
      <c r="I16" s="36" t="e">
        <f t="shared" si="2"/>
        <v>#DIV/0!</v>
      </c>
      <c r="J16" s="36" t="e">
        <f t="shared" si="2"/>
        <v>#DIV/0!</v>
      </c>
      <c r="K16" s="36" t="e">
        <f t="shared" si="2"/>
        <v>#DIV/0!</v>
      </c>
      <c r="L16" s="36" t="e">
        <f t="shared" si="2"/>
        <v>#DIV/0!</v>
      </c>
      <c r="M16" s="36" t="e">
        <f t="shared" si="2"/>
        <v>#DIV/0!</v>
      </c>
      <c r="N16" s="36" t="e">
        <f t="shared" si="2"/>
        <v>#DIV/0!</v>
      </c>
      <c r="O16" s="36" t="e">
        <f t="shared" si="2"/>
        <v>#DIV/0!</v>
      </c>
      <c r="P16" s="36" t="e">
        <f t="shared" si="2"/>
        <v>#DIV/0!</v>
      </c>
      <c r="Q16" s="36" t="e">
        <f t="shared" si="2"/>
        <v>#DIV/0!</v>
      </c>
      <c r="R16" s="18"/>
    </row>
    <row r="17" spans="1:18" ht="19.5" customHeight="1" hidden="1">
      <c r="A17" s="32">
        <v>4</v>
      </c>
      <c r="B17" s="37" t="s">
        <v>57</v>
      </c>
      <c r="C17" s="32" t="s">
        <v>35</v>
      </c>
      <c r="D17" s="32">
        <v>250</v>
      </c>
      <c r="E17" s="32" t="s">
        <v>36</v>
      </c>
      <c r="F17" s="34">
        <v>10</v>
      </c>
      <c r="G17" s="32"/>
      <c r="H17" s="35"/>
      <c r="I17" s="36">
        <f t="shared" si="2"/>
        <v>0</v>
      </c>
      <c r="J17" s="36">
        <f t="shared" si="2"/>
        <v>0</v>
      </c>
      <c r="K17" s="36">
        <f t="shared" si="2"/>
        <v>0</v>
      </c>
      <c r="L17" s="36">
        <f t="shared" si="2"/>
        <v>0</v>
      </c>
      <c r="M17" s="36">
        <f t="shared" si="2"/>
        <v>0</v>
      </c>
      <c r="N17" s="36">
        <f t="shared" si="2"/>
        <v>0</v>
      </c>
      <c r="O17" s="36">
        <f t="shared" si="2"/>
        <v>0</v>
      </c>
      <c r="P17" s="36">
        <f t="shared" si="2"/>
        <v>0</v>
      </c>
      <c r="Q17" s="36">
        <f t="shared" si="2"/>
        <v>0</v>
      </c>
      <c r="R17" s="18">
        <f>SUM(I17:Q17)</f>
        <v>0</v>
      </c>
    </row>
    <row r="18" spans="1:18" ht="19.5" customHeight="1" hidden="1">
      <c r="A18" s="32">
        <f>A17+1</f>
        <v>5</v>
      </c>
      <c r="B18" s="37" t="s">
        <v>58</v>
      </c>
      <c r="C18" s="32" t="s">
        <v>35</v>
      </c>
      <c r="D18" s="32">
        <v>500</v>
      </c>
      <c r="E18" s="32" t="s">
        <v>36</v>
      </c>
      <c r="F18" s="34">
        <v>30</v>
      </c>
      <c r="G18" s="32"/>
      <c r="H18" s="40"/>
      <c r="I18" s="36">
        <f t="shared" si="2"/>
        <v>0</v>
      </c>
      <c r="J18" s="36">
        <f t="shared" si="2"/>
        <v>0</v>
      </c>
      <c r="K18" s="36">
        <f t="shared" si="2"/>
        <v>0</v>
      </c>
      <c r="L18" s="36">
        <f t="shared" si="2"/>
        <v>0</v>
      </c>
      <c r="M18" s="36">
        <f t="shared" si="2"/>
        <v>0</v>
      </c>
      <c r="N18" s="36">
        <f t="shared" si="2"/>
        <v>0</v>
      </c>
      <c r="O18" s="36">
        <f t="shared" si="2"/>
        <v>0</v>
      </c>
      <c r="P18" s="36">
        <f t="shared" si="2"/>
        <v>0</v>
      </c>
      <c r="Q18" s="36">
        <f t="shared" si="2"/>
        <v>0</v>
      </c>
      <c r="R18" s="18">
        <f>SUM(I18:Q18)</f>
        <v>0</v>
      </c>
    </row>
    <row r="19" spans="1:18" s="29" customFormat="1" ht="19.5" customHeight="1" hidden="1">
      <c r="A19" s="32">
        <f t="shared" si="3"/>
        <v>6</v>
      </c>
      <c r="B19" s="33" t="s">
        <v>59</v>
      </c>
      <c r="C19" s="32" t="s">
        <v>35</v>
      </c>
      <c r="D19" s="32">
        <v>25</v>
      </c>
      <c r="E19" s="32" t="s">
        <v>36</v>
      </c>
      <c r="F19" s="32">
        <v>25</v>
      </c>
      <c r="G19" s="32"/>
      <c r="H19" s="16"/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6">
        <f t="shared" si="2"/>
        <v>0</v>
      </c>
      <c r="N19" s="36">
        <f t="shared" si="2"/>
        <v>0</v>
      </c>
      <c r="O19" s="36">
        <f t="shared" si="2"/>
        <v>0</v>
      </c>
      <c r="P19" s="36">
        <f t="shared" si="2"/>
        <v>0</v>
      </c>
      <c r="Q19" s="36">
        <f t="shared" si="2"/>
        <v>0</v>
      </c>
      <c r="R19" s="18">
        <f>SUM(I19:Q19)</f>
        <v>0</v>
      </c>
    </row>
    <row r="20" spans="1:18" s="29" customFormat="1" ht="52.5" hidden="1">
      <c r="A20" s="32">
        <f t="shared" si="3"/>
        <v>7</v>
      </c>
      <c r="B20" s="13" t="s">
        <v>30</v>
      </c>
      <c r="C20" s="32" t="s">
        <v>31</v>
      </c>
      <c r="D20" s="32">
        <v>250</v>
      </c>
      <c r="E20" s="32" t="s">
        <v>32</v>
      </c>
      <c r="F20" s="32">
        <v>250</v>
      </c>
      <c r="G20" s="32"/>
      <c r="H20" s="35"/>
      <c r="I20" s="36">
        <f t="shared" si="2"/>
        <v>0</v>
      </c>
      <c r="J20" s="36">
        <f t="shared" si="2"/>
        <v>0</v>
      </c>
      <c r="K20" s="36">
        <f t="shared" si="2"/>
        <v>0</v>
      </c>
      <c r="L20" s="36">
        <f t="shared" si="2"/>
        <v>0</v>
      </c>
      <c r="M20" s="36">
        <f t="shared" si="2"/>
        <v>0</v>
      </c>
      <c r="N20" s="36">
        <f t="shared" si="2"/>
        <v>0</v>
      </c>
      <c r="O20" s="36">
        <f t="shared" si="2"/>
        <v>0</v>
      </c>
      <c r="P20" s="36">
        <f t="shared" si="2"/>
        <v>0</v>
      </c>
      <c r="Q20" s="36">
        <f t="shared" si="2"/>
        <v>0</v>
      </c>
      <c r="R20" s="18">
        <f>SUM(I20:Q20)</f>
        <v>0</v>
      </c>
    </row>
    <row r="21" spans="1:18" ht="45" customHeight="1" hidden="1">
      <c r="A21" s="32"/>
      <c r="B21" s="33"/>
      <c r="C21" s="32"/>
      <c r="D21" s="32"/>
      <c r="E21" s="32"/>
      <c r="F21" s="32"/>
      <c r="G21" s="32"/>
      <c r="H21" s="21"/>
      <c r="I21" s="36" t="e">
        <f t="shared" si="2"/>
        <v>#DIV/0!</v>
      </c>
      <c r="J21" s="36" t="e">
        <f t="shared" si="2"/>
        <v>#DIV/0!</v>
      </c>
      <c r="K21" s="36" t="e">
        <f t="shared" si="2"/>
        <v>#DIV/0!</v>
      </c>
      <c r="L21" s="36" t="e">
        <f t="shared" si="2"/>
        <v>#DIV/0!</v>
      </c>
      <c r="M21" s="36" t="e">
        <f t="shared" si="2"/>
        <v>#DIV/0!</v>
      </c>
      <c r="N21" s="36" t="e">
        <f t="shared" si="2"/>
        <v>#DIV/0!</v>
      </c>
      <c r="O21" s="36" t="e">
        <f t="shared" si="2"/>
        <v>#DIV/0!</v>
      </c>
      <c r="P21" s="36" t="e">
        <f t="shared" si="2"/>
        <v>#DIV/0!</v>
      </c>
      <c r="Q21" s="36" t="e">
        <f t="shared" si="2"/>
        <v>#DIV/0!</v>
      </c>
      <c r="R21" s="18"/>
    </row>
    <row r="22" spans="1:18" s="29" customFormat="1" ht="19.5" customHeight="1" hidden="1">
      <c r="A22" s="32">
        <v>8</v>
      </c>
      <c r="B22" s="37" t="s">
        <v>60</v>
      </c>
      <c r="C22" s="32" t="s">
        <v>35</v>
      </c>
      <c r="D22" s="32">
        <v>500</v>
      </c>
      <c r="E22" s="32" t="s">
        <v>36</v>
      </c>
      <c r="F22" s="32">
        <v>30</v>
      </c>
      <c r="G22" s="32"/>
      <c r="H22" s="41"/>
      <c r="I22" s="36">
        <f t="shared" si="2"/>
        <v>0</v>
      </c>
      <c r="J22" s="36">
        <f t="shared" si="2"/>
        <v>0</v>
      </c>
      <c r="K22" s="36">
        <f t="shared" si="2"/>
        <v>0</v>
      </c>
      <c r="L22" s="36">
        <f t="shared" si="2"/>
        <v>0</v>
      </c>
      <c r="M22" s="36">
        <f t="shared" si="2"/>
        <v>0</v>
      </c>
      <c r="N22" s="36">
        <f t="shared" si="2"/>
        <v>0</v>
      </c>
      <c r="O22" s="36">
        <f t="shared" si="2"/>
        <v>0</v>
      </c>
      <c r="P22" s="36">
        <f t="shared" si="2"/>
        <v>0</v>
      </c>
      <c r="Q22" s="36">
        <f t="shared" si="2"/>
        <v>0</v>
      </c>
      <c r="R22" s="18">
        <f aca="true" t="shared" si="4" ref="R22:R27">SUM(I22:Q22)</f>
        <v>0</v>
      </c>
    </row>
    <row r="23" spans="1:18" ht="36.75" customHeight="1" hidden="1">
      <c r="A23" s="32">
        <f t="shared" si="3"/>
        <v>9</v>
      </c>
      <c r="B23" s="33" t="s">
        <v>61</v>
      </c>
      <c r="C23" s="32" t="s">
        <v>35</v>
      </c>
      <c r="D23" s="32">
        <v>200</v>
      </c>
      <c r="E23" s="32" t="s">
        <v>36</v>
      </c>
      <c r="F23" s="32">
        <v>30</v>
      </c>
      <c r="G23" s="32"/>
      <c r="H23" s="40"/>
      <c r="I23" s="36">
        <f t="shared" si="2"/>
        <v>0</v>
      </c>
      <c r="J23" s="36">
        <f t="shared" si="2"/>
        <v>0</v>
      </c>
      <c r="K23" s="36">
        <f t="shared" si="2"/>
        <v>0</v>
      </c>
      <c r="L23" s="36">
        <f t="shared" si="2"/>
        <v>0</v>
      </c>
      <c r="M23" s="36">
        <f t="shared" si="2"/>
        <v>0</v>
      </c>
      <c r="N23" s="36">
        <f t="shared" si="2"/>
        <v>0</v>
      </c>
      <c r="O23" s="36">
        <f t="shared" si="2"/>
        <v>0</v>
      </c>
      <c r="P23" s="36">
        <f t="shared" si="2"/>
        <v>0</v>
      </c>
      <c r="Q23" s="36">
        <f t="shared" si="2"/>
        <v>0</v>
      </c>
      <c r="R23" s="18">
        <f t="shared" si="4"/>
        <v>0</v>
      </c>
    </row>
    <row r="24" spans="1:18" ht="19.5" customHeight="1" hidden="1">
      <c r="A24" s="32">
        <f t="shared" si="3"/>
        <v>10</v>
      </c>
      <c r="B24" s="37" t="s">
        <v>62</v>
      </c>
      <c r="C24" s="32" t="s">
        <v>31</v>
      </c>
      <c r="D24" s="32">
        <v>210</v>
      </c>
      <c r="E24" s="32" t="s">
        <v>36</v>
      </c>
      <c r="F24" s="34">
        <v>20</v>
      </c>
      <c r="G24" s="32"/>
      <c r="H24" s="35"/>
      <c r="I24" s="36">
        <f t="shared" si="2"/>
        <v>0</v>
      </c>
      <c r="J24" s="36">
        <f t="shared" si="2"/>
        <v>0</v>
      </c>
      <c r="K24" s="36">
        <f t="shared" si="2"/>
        <v>0</v>
      </c>
      <c r="L24" s="36">
        <f t="shared" si="2"/>
        <v>0</v>
      </c>
      <c r="M24" s="36">
        <f t="shared" si="2"/>
        <v>0</v>
      </c>
      <c r="N24" s="36">
        <f t="shared" si="2"/>
        <v>0</v>
      </c>
      <c r="O24" s="36">
        <f t="shared" si="2"/>
        <v>0</v>
      </c>
      <c r="P24" s="36">
        <f t="shared" si="2"/>
        <v>0</v>
      </c>
      <c r="Q24" s="36">
        <f t="shared" si="2"/>
        <v>0</v>
      </c>
      <c r="R24" s="18">
        <f t="shared" si="4"/>
        <v>0</v>
      </c>
    </row>
    <row r="25" spans="1:18" ht="19.5" customHeight="1" hidden="1">
      <c r="A25" s="32">
        <f>A24+1</f>
        <v>11</v>
      </c>
      <c r="B25" s="37" t="s">
        <v>63</v>
      </c>
      <c r="C25" s="32" t="s">
        <v>35</v>
      </c>
      <c r="D25" s="32">
        <v>500</v>
      </c>
      <c r="E25" s="32" t="s">
        <v>36</v>
      </c>
      <c r="F25" s="34">
        <v>20</v>
      </c>
      <c r="G25" s="32"/>
      <c r="H25" s="41"/>
      <c r="I25" s="36">
        <f t="shared" si="2"/>
        <v>0</v>
      </c>
      <c r="J25" s="36">
        <f t="shared" si="2"/>
        <v>0</v>
      </c>
      <c r="K25" s="36">
        <f t="shared" si="2"/>
        <v>0</v>
      </c>
      <c r="L25" s="36">
        <f t="shared" si="2"/>
        <v>0</v>
      </c>
      <c r="M25" s="36">
        <f t="shared" si="2"/>
        <v>0</v>
      </c>
      <c r="N25" s="36">
        <f t="shared" si="2"/>
        <v>0</v>
      </c>
      <c r="O25" s="36">
        <f t="shared" si="2"/>
        <v>0</v>
      </c>
      <c r="P25" s="36">
        <f t="shared" si="2"/>
        <v>0</v>
      </c>
      <c r="Q25" s="36">
        <f t="shared" si="2"/>
        <v>0</v>
      </c>
      <c r="R25" s="18">
        <f t="shared" si="4"/>
        <v>0</v>
      </c>
    </row>
    <row r="26" spans="1:18" ht="19.5" customHeight="1" hidden="1">
      <c r="A26" s="32">
        <v>12</v>
      </c>
      <c r="B26" s="37" t="s">
        <v>64</v>
      </c>
      <c r="C26" s="32" t="s">
        <v>31</v>
      </c>
      <c r="D26" s="32">
        <v>230</v>
      </c>
      <c r="E26" s="32" t="s">
        <v>36</v>
      </c>
      <c r="F26" s="34">
        <v>30</v>
      </c>
      <c r="G26" s="32"/>
      <c r="H26" s="41"/>
      <c r="I26" s="36">
        <f t="shared" si="2"/>
        <v>0</v>
      </c>
      <c r="J26" s="36">
        <f t="shared" si="2"/>
        <v>0</v>
      </c>
      <c r="K26" s="36">
        <f t="shared" si="2"/>
        <v>0</v>
      </c>
      <c r="L26" s="36">
        <f t="shared" si="2"/>
        <v>0</v>
      </c>
      <c r="M26" s="36">
        <f t="shared" si="2"/>
        <v>0</v>
      </c>
      <c r="N26" s="36">
        <f t="shared" si="2"/>
        <v>0</v>
      </c>
      <c r="O26" s="36">
        <f t="shared" si="2"/>
        <v>0</v>
      </c>
      <c r="P26" s="36">
        <f t="shared" si="2"/>
        <v>0</v>
      </c>
      <c r="Q26" s="36">
        <f t="shared" si="2"/>
        <v>0</v>
      </c>
      <c r="R26" s="18">
        <f t="shared" si="4"/>
        <v>0</v>
      </c>
    </row>
    <row r="27" spans="1:18" ht="27" hidden="1">
      <c r="A27" s="32">
        <v>13</v>
      </c>
      <c r="B27" s="33" t="s">
        <v>65</v>
      </c>
      <c r="C27" s="32" t="s">
        <v>35</v>
      </c>
      <c r="D27" s="32">
        <v>300</v>
      </c>
      <c r="E27" s="32" t="s">
        <v>36</v>
      </c>
      <c r="F27" s="34">
        <v>50</v>
      </c>
      <c r="G27" s="32"/>
      <c r="H27" s="41"/>
      <c r="I27" s="36">
        <f t="shared" si="2"/>
        <v>0</v>
      </c>
      <c r="J27" s="36">
        <f t="shared" si="2"/>
        <v>0</v>
      </c>
      <c r="K27" s="36">
        <f t="shared" si="2"/>
        <v>0</v>
      </c>
      <c r="L27" s="36">
        <f t="shared" si="2"/>
        <v>0</v>
      </c>
      <c r="M27" s="36">
        <f t="shared" si="2"/>
        <v>0</v>
      </c>
      <c r="N27" s="36">
        <f t="shared" si="2"/>
        <v>0</v>
      </c>
      <c r="O27" s="36">
        <f t="shared" si="2"/>
        <v>0</v>
      </c>
      <c r="P27" s="36">
        <f t="shared" si="2"/>
        <v>0</v>
      </c>
      <c r="Q27" s="36">
        <f t="shared" si="2"/>
        <v>0</v>
      </c>
      <c r="R27" s="18">
        <f t="shared" si="4"/>
        <v>0</v>
      </c>
    </row>
    <row r="28" spans="1:18" ht="27" hidden="1">
      <c r="A28" s="32">
        <v>14</v>
      </c>
      <c r="B28" s="33" t="s">
        <v>66</v>
      </c>
      <c r="C28" s="32" t="s">
        <v>35</v>
      </c>
      <c r="D28" s="32">
        <v>200</v>
      </c>
      <c r="E28" s="32" t="s">
        <v>36</v>
      </c>
      <c r="F28" s="32">
        <v>30</v>
      </c>
      <c r="G28" s="32"/>
      <c r="H28" s="41"/>
      <c r="I28" s="36">
        <f t="shared" si="2"/>
        <v>0</v>
      </c>
      <c r="J28" s="36">
        <f t="shared" si="2"/>
        <v>0</v>
      </c>
      <c r="K28" s="36">
        <f t="shared" si="2"/>
        <v>0</v>
      </c>
      <c r="L28" s="36">
        <f t="shared" si="2"/>
        <v>0</v>
      </c>
      <c r="M28" s="36">
        <f t="shared" si="2"/>
        <v>0</v>
      </c>
      <c r="N28" s="36">
        <f t="shared" si="2"/>
        <v>0</v>
      </c>
      <c r="O28" s="36">
        <f t="shared" si="2"/>
        <v>0</v>
      </c>
      <c r="P28" s="36">
        <f t="shared" si="2"/>
        <v>0</v>
      </c>
      <c r="Q28" s="36">
        <f t="shared" si="2"/>
        <v>0</v>
      </c>
      <c r="R28" s="36">
        <f t="shared" si="2"/>
        <v>0</v>
      </c>
    </row>
    <row r="29" spans="1:18" ht="17.25" customHeight="1" hidden="1">
      <c r="A29" s="23"/>
      <c r="B29" s="23"/>
      <c r="C29" s="23"/>
      <c r="D29" s="23"/>
      <c r="E29" s="23"/>
      <c r="F29" s="23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4"/>
      <c r="R29" s="24"/>
    </row>
    <row r="30" spans="1:18" ht="79.5" customHeight="1" hidden="1">
      <c r="A30" s="219" t="s">
        <v>42</v>
      </c>
      <c r="B30" s="220"/>
      <c r="C30" s="220"/>
      <c r="D30" s="220"/>
      <c r="E30" s="220"/>
      <c r="F30" s="220"/>
      <c r="G30" s="221"/>
      <c r="H30" s="222" t="s">
        <v>43</v>
      </c>
      <c r="I30" s="223"/>
      <c r="J30" s="223"/>
      <c r="K30" s="223"/>
      <c r="L30" s="223"/>
      <c r="M30" s="222" t="s">
        <v>67</v>
      </c>
      <c r="N30" s="223"/>
      <c r="O30" s="223"/>
      <c r="P30" s="223"/>
      <c r="Q30" s="223"/>
      <c r="R30" s="224"/>
    </row>
    <row r="31" spans="1:18" ht="9" customHeight="1" hidden="1">
      <c r="A31" s="26"/>
      <c r="B31" s="26"/>
      <c r="C31" s="26"/>
      <c r="D31" s="26"/>
      <c r="E31" s="26"/>
      <c r="F31" s="26"/>
      <c r="G31" s="2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9.5" customHeight="1" hidden="1">
      <c r="A32" s="228" t="s">
        <v>44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30"/>
      <c r="M32" s="231" t="s">
        <v>45</v>
      </c>
      <c r="N32" s="232"/>
      <c r="O32" s="232"/>
      <c r="P32" s="232"/>
      <c r="Q32" s="232"/>
      <c r="R32" s="233"/>
    </row>
    <row r="33" ht="12.75" hidden="1"/>
    <row r="34" spans="1:18" ht="39.75" customHeight="1" hidden="1">
      <c r="A34" s="196"/>
      <c r="B34" s="197"/>
      <c r="C34" s="200" t="s">
        <v>0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1" t="s">
        <v>1</v>
      </c>
      <c r="R34" s="201"/>
    </row>
    <row r="35" spans="1:18" ht="39.75" customHeight="1" hidden="1">
      <c r="A35" s="198"/>
      <c r="B35" s="199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1" t="s">
        <v>46</v>
      </c>
      <c r="R35" s="201"/>
    </row>
    <row r="36" spans="1:18" ht="9" customHeight="1" hidden="1">
      <c r="A36" s="1"/>
      <c r="B36" s="1"/>
      <c r="C36" s="1"/>
      <c r="D36" s="1"/>
      <c r="E36" s="1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</row>
    <row r="37" spans="1:18" ht="19.5" customHeight="1" hidden="1">
      <c r="A37" s="202" t="s">
        <v>2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</row>
    <row r="38" spans="1:18" ht="9" customHeight="1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9.5" customHeight="1" hidden="1">
      <c r="A39" s="203" t="s">
        <v>3</v>
      </c>
      <c r="B39" s="204"/>
      <c r="C39" s="205">
        <v>42125</v>
      </c>
      <c r="D39" s="206"/>
      <c r="E39" s="5"/>
      <c r="F39" s="5"/>
      <c r="G39" s="207" t="s">
        <v>4</v>
      </c>
      <c r="H39" s="207"/>
      <c r="I39" s="6">
        <f aca="true" t="shared" si="5" ref="I39:Q39">I40*$C42</f>
        <v>58000</v>
      </c>
      <c r="J39" s="6">
        <f t="shared" si="5"/>
        <v>44000</v>
      </c>
      <c r="K39" s="6">
        <f t="shared" si="5"/>
        <v>10000</v>
      </c>
      <c r="L39" s="6">
        <f t="shared" si="5"/>
        <v>6000</v>
      </c>
      <c r="M39" s="6">
        <f t="shared" si="5"/>
        <v>13360</v>
      </c>
      <c r="N39" s="6">
        <f t="shared" si="5"/>
        <v>25000</v>
      </c>
      <c r="O39" s="6">
        <f t="shared" si="5"/>
        <v>76400</v>
      </c>
      <c r="P39" s="6">
        <f t="shared" si="5"/>
        <v>16000</v>
      </c>
      <c r="Q39" s="6">
        <f t="shared" si="5"/>
        <v>14800</v>
      </c>
      <c r="R39" s="6">
        <f>SUM(I39:Q39)</f>
        <v>263560</v>
      </c>
    </row>
    <row r="40" spans="1:18" ht="19.5" customHeight="1" hidden="1">
      <c r="A40" s="210" t="s">
        <v>49</v>
      </c>
      <c r="B40" s="211"/>
      <c r="C40" s="211"/>
      <c r="D40" s="212"/>
      <c r="E40" s="5"/>
      <c r="F40" s="5"/>
      <c r="G40" s="207" t="s">
        <v>6</v>
      </c>
      <c r="H40" s="207"/>
      <c r="I40" s="6">
        <v>2900</v>
      </c>
      <c r="J40" s="6">
        <v>2200</v>
      </c>
      <c r="K40" s="6">
        <v>500</v>
      </c>
      <c r="L40" s="6">
        <v>300</v>
      </c>
      <c r="M40" s="6">
        <v>668</v>
      </c>
      <c r="N40" s="6">
        <v>1250</v>
      </c>
      <c r="O40" s="6">
        <v>3820</v>
      </c>
      <c r="P40" s="6">
        <v>800</v>
      </c>
      <c r="Q40" s="6">
        <v>740</v>
      </c>
      <c r="R40" s="6">
        <f>SUM(I40:Q40)</f>
        <v>13178</v>
      </c>
    </row>
    <row r="41" spans="1:18" ht="19.5" customHeight="1" hidden="1">
      <c r="A41" s="213"/>
      <c r="B41" s="214"/>
      <c r="C41" s="214"/>
      <c r="D41" s="215"/>
      <c r="E41" s="5"/>
      <c r="F41" s="5"/>
      <c r="G41" s="207"/>
      <c r="H41" s="207"/>
      <c r="I41" s="6"/>
      <c r="J41" s="6"/>
      <c r="K41" s="6"/>
      <c r="L41" s="6"/>
      <c r="M41" s="6"/>
      <c r="N41" s="6"/>
      <c r="O41" s="6"/>
      <c r="P41" s="6"/>
      <c r="Q41" s="6"/>
      <c r="R41" s="6">
        <f>SUM(I41:Q41)</f>
        <v>0</v>
      </c>
    </row>
    <row r="42" spans="1:18" ht="19.5" customHeight="1" hidden="1">
      <c r="A42" s="216" t="s">
        <v>8</v>
      </c>
      <c r="B42" s="217"/>
      <c r="C42" s="218">
        <v>20</v>
      </c>
      <c r="D42" s="218"/>
      <c r="E42" s="5"/>
      <c r="F42" s="5"/>
      <c r="G42" s="207"/>
      <c r="H42" s="207"/>
      <c r="I42" s="6"/>
      <c r="J42" s="6"/>
      <c r="K42" s="6"/>
      <c r="L42" s="6"/>
      <c r="M42" s="6"/>
      <c r="N42" s="6"/>
      <c r="O42" s="6"/>
      <c r="P42" s="6"/>
      <c r="Q42" s="6"/>
      <c r="R42" s="6">
        <f>SUM(I42:Q42)</f>
        <v>0</v>
      </c>
    </row>
    <row r="43" spans="1:18" ht="9" customHeight="1" hidden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5" customHeight="1" hidden="1">
      <c r="A44" s="225" t="s">
        <v>10</v>
      </c>
      <c r="B44" s="225" t="s">
        <v>11</v>
      </c>
      <c r="C44" s="190" t="s">
        <v>12</v>
      </c>
      <c r="D44" s="191"/>
      <c r="E44" s="192"/>
      <c r="F44" s="227" t="s">
        <v>50</v>
      </c>
      <c r="G44" s="227" t="s">
        <v>51</v>
      </c>
      <c r="H44" s="208" t="s">
        <v>14</v>
      </c>
      <c r="I44" s="190" t="s">
        <v>15</v>
      </c>
      <c r="J44" s="191"/>
      <c r="K44" s="191"/>
      <c r="L44" s="191"/>
      <c r="M44" s="191"/>
      <c r="N44" s="191"/>
      <c r="O44" s="191"/>
      <c r="P44" s="191"/>
      <c r="Q44" s="192"/>
      <c r="R44" s="208" t="s">
        <v>16</v>
      </c>
    </row>
    <row r="45" spans="1:18" ht="40.5" customHeight="1" hidden="1">
      <c r="A45" s="226"/>
      <c r="B45" s="226"/>
      <c r="C45" s="10" t="s">
        <v>17</v>
      </c>
      <c r="D45" s="10" t="s">
        <v>18</v>
      </c>
      <c r="E45" s="10" t="s">
        <v>19</v>
      </c>
      <c r="F45" s="227"/>
      <c r="G45" s="227"/>
      <c r="H45" s="209"/>
      <c r="I45" s="11" t="s">
        <v>20</v>
      </c>
      <c r="J45" s="11" t="s">
        <v>22</v>
      </c>
      <c r="K45" s="11" t="s">
        <v>23</v>
      </c>
      <c r="L45" s="11" t="s">
        <v>24</v>
      </c>
      <c r="M45" s="11" t="s">
        <v>25</v>
      </c>
      <c r="N45" s="11" t="s">
        <v>26</v>
      </c>
      <c r="O45" s="11" t="s">
        <v>27</v>
      </c>
      <c r="P45" s="11" t="s">
        <v>28</v>
      </c>
      <c r="Q45" s="11" t="s">
        <v>29</v>
      </c>
      <c r="R45" s="209"/>
    </row>
    <row r="46" spans="1:18" ht="19.5" customHeight="1" hidden="1">
      <c r="A46" s="32">
        <v>1</v>
      </c>
      <c r="B46" s="33" t="s">
        <v>52</v>
      </c>
      <c r="C46" s="32" t="s">
        <v>53</v>
      </c>
      <c r="D46" s="32">
        <v>500</v>
      </c>
      <c r="E46" s="32" t="s">
        <v>32</v>
      </c>
      <c r="F46" s="34">
        <v>5</v>
      </c>
      <c r="G46" s="32"/>
      <c r="H46" s="35"/>
      <c r="I46" s="36">
        <f>ROUNDUP(($F46*$G46*I$7)/$D46,0)</f>
        <v>0</v>
      </c>
      <c r="J46" s="36">
        <f aca="true" t="shared" si="6" ref="J46:Q46">ROUNDUP(($F46*$G46*J$7)/$D46,0)</f>
        <v>0</v>
      </c>
      <c r="K46" s="36">
        <f t="shared" si="6"/>
        <v>0</v>
      </c>
      <c r="L46" s="36">
        <f t="shared" si="6"/>
        <v>0</v>
      </c>
      <c r="M46" s="36">
        <f t="shared" si="6"/>
        <v>0</v>
      </c>
      <c r="N46" s="36">
        <f t="shared" si="6"/>
        <v>0</v>
      </c>
      <c r="O46" s="36">
        <f t="shared" si="6"/>
        <v>0</v>
      </c>
      <c r="P46" s="36">
        <f t="shared" si="6"/>
        <v>0</v>
      </c>
      <c r="Q46" s="36">
        <f t="shared" si="6"/>
        <v>0</v>
      </c>
      <c r="R46" s="18">
        <f>SUM(I46:Q46)</f>
        <v>0</v>
      </c>
    </row>
    <row r="47" spans="1:18" ht="19.5" customHeight="1" hidden="1">
      <c r="A47" s="32">
        <f>A46+1</f>
        <v>2</v>
      </c>
      <c r="B47" s="37" t="s">
        <v>54</v>
      </c>
      <c r="C47" s="32" t="s">
        <v>35</v>
      </c>
      <c r="D47" s="32">
        <v>400</v>
      </c>
      <c r="E47" s="32" t="s">
        <v>36</v>
      </c>
      <c r="F47" s="34">
        <v>20</v>
      </c>
      <c r="G47" s="32"/>
      <c r="H47" s="35"/>
      <c r="I47" s="36">
        <f aca="true" t="shared" si="7" ref="I47:R61">ROUNDUP(($F47*$G47*I$7)/$D47,0)</f>
        <v>0</v>
      </c>
      <c r="J47" s="36">
        <f t="shared" si="7"/>
        <v>0</v>
      </c>
      <c r="K47" s="36">
        <f t="shared" si="7"/>
        <v>0</v>
      </c>
      <c r="L47" s="36">
        <f t="shared" si="7"/>
        <v>0</v>
      </c>
      <c r="M47" s="36">
        <f t="shared" si="7"/>
        <v>0</v>
      </c>
      <c r="N47" s="36">
        <f t="shared" si="7"/>
        <v>0</v>
      </c>
      <c r="O47" s="36">
        <f t="shared" si="7"/>
        <v>0</v>
      </c>
      <c r="P47" s="36">
        <f t="shared" si="7"/>
        <v>0</v>
      </c>
      <c r="Q47" s="36">
        <f t="shared" si="7"/>
        <v>0</v>
      </c>
      <c r="R47" s="18">
        <f>SUM(I47:Q47)</f>
        <v>0</v>
      </c>
    </row>
    <row r="48" spans="1:18" ht="28.5" customHeight="1" hidden="1">
      <c r="A48" s="32">
        <f aca="true" t="shared" si="8" ref="A48:A57">A47+1</f>
        <v>3</v>
      </c>
      <c r="B48" s="38" t="s">
        <v>55</v>
      </c>
      <c r="C48" s="32" t="s">
        <v>56</v>
      </c>
      <c r="D48" s="32">
        <v>100</v>
      </c>
      <c r="E48" s="32" t="s">
        <v>36</v>
      </c>
      <c r="F48" s="34">
        <v>30</v>
      </c>
      <c r="G48" s="32"/>
      <c r="H48" s="35"/>
      <c r="I48" s="36">
        <f t="shared" si="7"/>
        <v>0</v>
      </c>
      <c r="J48" s="36">
        <f t="shared" si="7"/>
        <v>0</v>
      </c>
      <c r="K48" s="36">
        <f t="shared" si="7"/>
        <v>0</v>
      </c>
      <c r="L48" s="36">
        <f t="shared" si="7"/>
        <v>0</v>
      </c>
      <c r="M48" s="36">
        <f t="shared" si="7"/>
        <v>0</v>
      </c>
      <c r="N48" s="36">
        <f t="shared" si="7"/>
        <v>0</v>
      </c>
      <c r="O48" s="36">
        <f t="shared" si="7"/>
        <v>0</v>
      </c>
      <c r="P48" s="36">
        <f t="shared" si="7"/>
        <v>0</v>
      </c>
      <c r="Q48" s="36">
        <f t="shared" si="7"/>
        <v>0</v>
      </c>
      <c r="R48" s="18">
        <f>SUM(I48:Q48)</f>
        <v>0</v>
      </c>
    </row>
    <row r="49" spans="1:18" ht="19.5" customHeight="1" hidden="1">
      <c r="A49" s="32"/>
      <c r="B49" s="37"/>
      <c r="C49" s="32"/>
      <c r="D49" s="32"/>
      <c r="E49" s="32"/>
      <c r="F49" s="34"/>
      <c r="G49" s="32"/>
      <c r="H49" s="39"/>
      <c r="I49" s="36" t="e">
        <f t="shared" si="7"/>
        <v>#DIV/0!</v>
      </c>
      <c r="J49" s="36" t="e">
        <f t="shared" si="7"/>
        <v>#DIV/0!</v>
      </c>
      <c r="K49" s="36" t="e">
        <f t="shared" si="7"/>
        <v>#DIV/0!</v>
      </c>
      <c r="L49" s="36" t="e">
        <f t="shared" si="7"/>
        <v>#DIV/0!</v>
      </c>
      <c r="M49" s="36" t="e">
        <f t="shared" si="7"/>
        <v>#DIV/0!</v>
      </c>
      <c r="N49" s="36" t="e">
        <f t="shared" si="7"/>
        <v>#DIV/0!</v>
      </c>
      <c r="O49" s="36" t="e">
        <f t="shared" si="7"/>
        <v>#DIV/0!</v>
      </c>
      <c r="P49" s="36" t="e">
        <f t="shared" si="7"/>
        <v>#DIV/0!</v>
      </c>
      <c r="Q49" s="36" t="e">
        <f t="shared" si="7"/>
        <v>#DIV/0!</v>
      </c>
      <c r="R49" s="18"/>
    </row>
    <row r="50" spans="1:18" ht="19.5" customHeight="1" hidden="1">
      <c r="A50" s="32">
        <v>4</v>
      </c>
      <c r="B50" s="37" t="s">
        <v>57</v>
      </c>
      <c r="C50" s="32" t="s">
        <v>35</v>
      </c>
      <c r="D50" s="32">
        <v>250</v>
      </c>
      <c r="E50" s="32" t="s">
        <v>36</v>
      </c>
      <c r="F50" s="34">
        <v>10</v>
      </c>
      <c r="G50" s="32"/>
      <c r="H50" s="35"/>
      <c r="I50" s="36">
        <f t="shared" si="7"/>
        <v>0</v>
      </c>
      <c r="J50" s="36">
        <f t="shared" si="7"/>
        <v>0</v>
      </c>
      <c r="K50" s="36">
        <f t="shared" si="7"/>
        <v>0</v>
      </c>
      <c r="L50" s="36">
        <f t="shared" si="7"/>
        <v>0</v>
      </c>
      <c r="M50" s="36">
        <f t="shared" si="7"/>
        <v>0</v>
      </c>
      <c r="N50" s="36">
        <f t="shared" si="7"/>
        <v>0</v>
      </c>
      <c r="O50" s="36">
        <f t="shared" si="7"/>
        <v>0</v>
      </c>
      <c r="P50" s="36">
        <f t="shared" si="7"/>
        <v>0</v>
      </c>
      <c r="Q50" s="36">
        <f t="shared" si="7"/>
        <v>0</v>
      </c>
      <c r="R50" s="18">
        <f>SUM(I50:Q50)</f>
        <v>0</v>
      </c>
    </row>
    <row r="51" spans="1:18" ht="19.5" customHeight="1" hidden="1">
      <c r="A51" s="32">
        <f>A50+1</f>
        <v>5</v>
      </c>
      <c r="B51" s="37" t="s">
        <v>58</v>
      </c>
      <c r="C51" s="32" t="s">
        <v>35</v>
      </c>
      <c r="D51" s="32">
        <v>500</v>
      </c>
      <c r="E51" s="32" t="s">
        <v>36</v>
      </c>
      <c r="F51" s="34">
        <v>30</v>
      </c>
      <c r="G51" s="32"/>
      <c r="H51" s="40"/>
      <c r="I51" s="36">
        <f t="shared" si="7"/>
        <v>0</v>
      </c>
      <c r="J51" s="36">
        <f t="shared" si="7"/>
        <v>0</v>
      </c>
      <c r="K51" s="36">
        <f t="shared" si="7"/>
        <v>0</v>
      </c>
      <c r="L51" s="36">
        <f t="shared" si="7"/>
        <v>0</v>
      </c>
      <c r="M51" s="36">
        <f t="shared" si="7"/>
        <v>0</v>
      </c>
      <c r="N51" s="36">
        <f t="shared" si="7"/>
        <v>0</v>
      </c>
      <c r="O51" s="36">
        <f t="shared" si="7"/>
        <v>0</v>
      </c>
      <c r="P51" s="36">
        <f t="shared" si="7"/>
        <v>0</v>
      </c>
      <c r="Q51" s="36">
        <f t="shared" si="7"/>
        <v>0</v>
      </c>
      <c r="R51" s="18">
        <f>SUM(I51:Q51)</f>
        <v>0</v>
      </c>
    </row>
    <row r="52" spans="1:18" ht="19.5" customHeight="1" hidden="1">
      <c r="A52" s="32">
        <f t="shared" si="8"/>
        <v>6</v>
      </c>
      <c r="B52" s="33" t="s">
        <v>59</v>
      </c>
      <c r="C52" s="32" t="s">
        <v>35</v>
      </c>
      <c r="D52" s="32">
        <v>25</v>
      </c>
      <c r="E52" s="32" t="s">
        <v>36</v>
      </c>
      <c r="F52" s="32">
        <v>25</v>
      </c>
      <c r="G52" s="32"/>
      <c r="H52" s="16"/>
      <c r="I52" s="36">
        <f t="shared" si="7"/>
        <v>0</v>
      </c>
      <c r="J52" s="36">
        <f t="shared" si="7"/>
        <v>0</v>
      </c>
      <c r="K52" s="36">
        <f t="shared" si="7"/>
        <v>0</v>
      </c>
      <c r="L52" s="36">
        <f t="shared" si="7"/>
        <v>0</v>
      </c>
      <c r="M52" s="36">
        <f t="shared" si="7"/>
        <v>0</v>
      </c>
      <c r="N52" s="36">
        <f t="shared" si="7"/>
        <v>0</v>
      </c>
      <c r="O52" s="36">
        <f t="shared" si="7"/>
        <v>0</v>
      </c>
      <c r="P52" s="36">
        <f t="shared" si="7"/>
        <v>0</v>
      </c>
      <c r="Q52" s="36">
        <f t="shared" si="7"/>
        <v>0</v>
      </c>
      <c r="R52" s="18">
        <f>SUM(I52:Q52)</f>
        <v>0</v>
      </c>
    </row>
    <row r="53" spans="1:18" ht="52.5" hidden="1">
      <c r="A53" s="32">
        <f t="shared" si="8"/>
        <v>7</v>
      </c>
      <c r="B53" s="13" t="s">
        <v>30</v>
      </c>
      <c r="C53" s="32" t="s">
        <v>31</v>
      </c>
      <c r="D53" s="32">
        <v>250</v>
      </c>
      <c r="E53" s="32" t="s">
        <v>32</v>
      </c>
      <c r="F53" s="32">
        <v>250</v>
      </c>
      <c r="G53" s="32"/>
      <c r="H53" s="35"/>
      <c r="I53" s="36">
        <f t="shared" si="7"/>
        <v>0</v>
      </c>
      <c r="J53" s="36">
        <f t="shared" si="7"/>
        <v>0</v>
      </c>
      <c r="K53" s="36">
        <f t="shared" si="7"/>
        <v>0</v>
      </c>
      <c r="L53" s="36">
        <f t="shared" si="7"/>
        <v>0</v>
      </c>
      <c r="M53" s="36">
        <f t="shared" si="7"/>
        <v>0</v>
      </c>
      <c r="N53" s="36">
        <f t="shared" si="7"/>
        <v>0</v>
      </c>
      <c r="O53" s="36">
        <f t="shared" si="7"/>
        <v>0</v>
      </c>
      <c r="P53" s="36">
        <f t="shared" si="7"/>
        <v>0</v>
      </c>
      <c r="Q53" s="36">
        <f t="shared" si="7"/>
        <v>0</v>
      </c>
      <c r="R53" s="18">
        <f>SUM(I53:Q53)</f>
        <v>0</v>
      </c>
    </row>
    <row r="54" spans="1:18" ht="45" customHeight="1" hidden="1">
      <c r="A54" s="32"/>
      <c r="B54" s="33"/>
      <c r="C54" s="32"/>
      <c r="D54" s="32"/>
      <c r="E54" s="32"/>
      <c r="F54" s="32"/>
      <c r="G54" s="32"/>
      <c r="H54" s="21"/>
      <c r="I54" s="36" t="e">
        <f t="shared" si="7"/>
        <v>#DIV/0!</v>
      </c>
      <c r="J54" s="36" t="e">
        <f t="shared" si="7"/>
        <v>#DIV/0!</v>
      </c>
      <c r="K54" s="36" t="e">
        <f t="shared" si="7"/>
        <v>#DIV/0!</v>
      </c>
      <c r="L54" s="36" t="e">
        <f t="shared" si="7"/>
        <v>#DIV/0!</v>
      </c>
      <c r="M54" s="36" t="e">
        <f t="shared" si="7"/>
        <v>#DIV/0!</v>
      </c>
      <c r="N54" s="36" t="e">
        <f t="shared" si="7"/>
        <v>#DIV/0!</v>
      </c>
      <c r="O54" s="36" t="e">
        <f t="shared" si="7"/>
        <v>#DIV/0!</v>
      </c>
      <c r="P54" s="36" t="e">
        <f t="shared" si="7"/>
        <v>#DIV/0!</v>
      </c>
      <c r="Q54" s="36" t="e">
        <f t="shared" si="7"/>
        <v>#DIV/0!</v>
      </c>
      <c r="R54" s="18"/>
    </row>
    <row r="55" spans="1:18" ht="19.5" customHeight="1" hidden="1">
      <c r="A55" s="32">
        <v>8</v>
      </c>
      <c r="B55" s="37" t="s">
        <v>60</v>
      </c>
      <c r="C55" s="32" t="s">
        <v>35</v>
      </c>
      <c r="D55" s="32">
        <v>500</v>
      </c>
      <c r="E55" s="32" t="s">
        <v>36</v>
      </c>
      <c r="F55" s="32">
        <v>30</v>
      </c>
      <c r="G55" s="32"/>
      <c r="H55" s="41"/>
      <c r="I55" s="36">
        <f t="shared" si="7"/>
        <v>0</v>
      </c>
      <c r="J55" s="36">
        <f t="shared" si="7"/>
        <v>0</v>
      </c>
      <c r="K55" s="36">
        <f t="shared" si="7"/>
        <v>0</v>
      </c>
      <c r="L55" s="36">
        <f t="shared" si="7"/>
        <v>0</v>
      </c>
      <c r="M55" s="36">
        <f t="shared" si="7"/>
        <v>0</v>
      </c>
      <c r="N55" s="36">
        <f t="shared" si="7"/>
        <v>0</v>
      </c>
      <c r="O55" s="36">
        <f t="shared" si="7"/>
        <v>0</v>
      </c>
      <c r="P55" s="36">
        <f t="shared" si="7"/>
        <v>0</v>
      </c>
      <c r="Q55" s="36">
        <f t="shared" si="7"/>
        <v>0</v>
      </c>
      <c r="R55" s="18">
        <f aca="true" t="shared" si="9" ref="R55:R60">SUM(I55:Q55)</f>
        <v>0</v>
      </c>
    </row>
    <row r="56" spans="1:18" ht="36.75" customHeight="1" hidden="1">
      <c r="A56" s="32">
        <f t="shared" si="8"/>
        <v>9</v>
      </c>
      <c r="B56" s="33" t="s">
        <v>61</v>
      </c>
      <c r="C56" s="32" t="s">
        <v>35</v>
      </c>
      <c r="D56" s="32">
        <v>200</v>
      </c>
      <c r="E56" s="32" t="s">
        <v>36</v>
      </c>
      <c r="F56" s="32">
        <v>30</v>
      </c>
      <c r="G56" s="32"/>
      <c r="H56" s="40"/>
      <c r="I56" s="36">
        <f t="shared" si="7"/>
        <v>0</v>
      </c>
      <c r="J56" s="36">
        <f t="shared" si="7"/>
        <v>0</v>
      </c>
      <c r="K56" s="36">
        <f t="shared" si="7"/>
        <v>0</v>
      </c>
      <c r="L56" s="36">
        <f t="shared" si="7"/>
        <v>0</v>
      </c>
      <c r="M56" s="36">
        <f t="shared" si="7"/>
        <v>0</v>
      </c>
      <c r="N56" s="36">
        <f t="shared" si="7"/>
        <v>0</v>
      </c>
      <c r="O56" s="36">
        <f t="shared" si="7"/>
        <v>0</v>
      </c>
      <c r="P56" s="36">
        <f t="shared" si="7"/>
        <v>0</v>
      </c>
      <c r="Q56" s="36">
        <f t="shared" si="7"/>
        <v>0</v>
      </c>
      <c r="R56" s="18">
        <f t="shared" si="9"/>
        <v>0</v>
      </c>
    </row>
    <row r="57" spans="1:18" ht="19.5" customHeight="1" hidden="1">
      <c r="A57" s="32">
        <f t="shared" si="8"/>
        <v>10</v>
      </c>
      <c r="B57" s="37" t="s">
        <v>62</v>
      </c>
      <c r="C57" s="32" t="s">
        <v>31</v>
      </c>
      <c r="D57" s="32">
        <v>210</v>
      </c>
      <c r="E57" s="32" t="s">
        <v>36</v>
      </c>
      <c r="F57" s="34">
        <v>20</v>
      </c>
      <c r="G57" s="32"/>
      <c r="H57" s="35"/>
      <c r="I57" s="36">
        <f t="shared" si="7"/>
        <v>0</v>
      </c>
      <c r="J57" s="36">
        <f t="shared" si="7"/>
        <v>0</v>
      </c>
      <c r="K57" s="36">
        <f t="shared" si="7"/>
        <v>0</v>
      </c>
      <c r="L57" s="36">
        <f t="shared" si="7"/>
        <v>0</v>
      </c>
      <c r="M57" s="36">
        <f t="shared" si="7"/>
        <v>0</v>
      </c>
      <c r="N57" s="36">
        <f t="shared" si="7"/>
        <v>0</v>
      </c>
      <c r="O57" s="36">
        <f t="shared" si="7"/>
        <v>0</v>
      </c>
      <c r="P57" s="36">
        <f t="shared" si="7"/>
        <v>0</v>
      </c>
      <c r="Q57" s="36">
        <f t="shared" si="7"/>
        <v>0</v>
      </c>
      <c r="R57" s="18">
        <f t="shared" si="9"/>
        <v>0</v>
      </c>
    </row>
    <row r="58" spans="1:18" ht="19.5" customHeight="1" hidden="1">
      <c r="A58" s="32">
        <f>A57+1</f>
        <v>11</v>
      </c>
      <c r="B58" s="37" t="s">
        <v>63</v>
      </c>
      <c r="C58" s="32" t="s">
        <v>35</v>
      </c>
      <c r="D58" s="32">
        <v>500</v>
      </c>
      <c r="E58" s="32" t="s">
        <v>36</v>
      </c>
      <c r="F58" s="34">
        <v>20</v>
      </c>
      <c r="G58" s="32"/>
      <c r="H58" s="41"/>
      <c r="I58" s="36">
        <f t="shared" si="7"/>
        <v>0</v>
      </c>
      <c r="J58" s="36">
        <f t="shared" si="7"/>
        <v>0</v>
      </c>
      <c r="K58" s="36">
        <f t="shared" si="7"/>
        <v>0</v>
      </c>
      <c r="L58" s="36">
        <f t="shared" si="7"/>
        <v>0</v>
      </c>
      <c r="M58" s="36">
        <f t="shared" si="7"/>
        <v>0</v>
      </c>
      <c r="N58" s="36">
        <f t="shared" si="7"/>
        <v>0</v>
      </c>
      <c r="O58" s="36">
        <f t="shared" si="7"/>
        <v>0</v>
      </c>
      <c r="P58" s="36">
        <f t="shared" si="7"/>
        <v>0</v>
      </c>
      <c r="Q58" s="36">
        <f t="shared" si="7"/>
        <v>0</v>
      </c>
      <c r="R58" s="18">
        <f t="shared" si="9"/>
        <v>0</v>
      </c>
    </row>
    <row r="59" spans="1:18" ht="19.5" customHeight="1" hidden="1">
      <c r="A59" s="32">
        <v>12</v>
      </c>
      <c r="B59" s="37" t="s">
        <v>64</v>
      </c>
      <c r="C59" s="32" t="s">
        <v>31</v>
      </c>
      <c r="D59" s="32">
        <v>230</v>
      </c>
      <c r="E59" s="32" t="s">
        <v>36</v>
      </c>
      <c r="F59" s="34">
        <v>30</v>
      </c>
      <c r="G59" s="32"/>
      <c r="H59" s="41"/>
      <c r="I59" s="36">
        <f t="shared" si="7"/>
        <v>0</v>
      </c>
      <c r="J59" s="36">
        <f t="shared" si="7"/>
        <v>0</v>
      </c>
      <c r="K59" s="36">
        <f t="shared" si="7"/>
        <v>0</v>
      </c>
      <c r="L59" s="36">
        <f t="shared" si="7"/>
        <v>0</v>
      </c>
      <c r="M59" s="36">
        <f t="shared" si="7"/>
        <v>0</v>
      </c>
      <c r="N59" s="36">
        <f t="shared" si="7"/>
        <v>0</v>
      </c>
      <c r="O59" s="36">
        <f t="shared" si="7"/>
        <v>0</v>
      </c>
      <c r="P59" s="36">
        <f t="shared" si="7"/>
        <v>0</v>
      </c>
      <c r="Q59" s="36">
        <f t="shared" si="7"/>
        <v>0</v>
      </c>
      <c r="R59" s="18">
        <f t="shared" si="9"/>
        <v>0</v>
      </c>
    </row>
    <row r="60" spans="1:18" ht="27" hidden="1">
      <c r="A60" s="32">
        <v>13</v>
      </c>
      <c r="B60" s="33" t="s">
        <v>65</v>
      </c>
      <c r="C60" s="32" t="s">
        <v>35</v>
      </c>
      <c r="D60" s="32">
        <v>300</v>
      </c>
      <c r="E60" s="32" t="s">
        <v>36</v>
      </c>
      <c r="F60" s="34">
        <v>50</v>
      </c>
      <c r="G60" s="32"/>
      <c r="H60" s="41"/>
      <c r="I60" s="36">
        <f t="shared" si="7"/>
        <v>0</v>
      </c>
      <c r="J60" s="36">
        <f t="shared" si="7"/>
        <v>0</v>
      </c>
      <c r="K60" s="36">
        <f t="shared" si="7"/>
        <v>0</v>
      </c>
      <c r="L60" s="36">
        <f t="shared" si="7"/>
        <v>0</v>
      </c>
      <c r="M60" s="36">
        <f t="shared" si="7"/>
        <v>0</v>
      </c>
      <c r="N60" s="36">
        <f t="shared" si="7"/>
        <v>0</v>
      </c>
      <c r="O60" s="36">
        <f t="shared" si="7"/>
        <v>0</v>
      </c>
      <c r="P60" s="36">
        <f t="shared" si="7"/>
        <v>0</v>
      </c>
      <c r="Q60" s="36">
        <f t="shared" si="7"/>
        <v>0</v>
      </c>
      <c r="R60" s="18">
        <f t="shared" si="9"/>
        <v>0</v>
      </c>
    </row>
    <row r="61" spans="1:18" ht="27" hidden="1">
      <c r="A61" s="32">
        <v>14</v>
      </c>
      <c r="B61" s="33" t="s">
        <v>66</v>
      </c>
      <c r="C61" s="32" t="s">
        <v>35</v>
      </c>
      <c r="D61" s="32">
        <v>200</v>
      </c>
      <c r="E61" s="32" t="s">
        <v>36</v>
      </c>
      <c r="F61" s="32">
        <v>30</v>
      </c>
      <c r="G61" s="32"/>
      <c r="H61" s="41"/>
      <c r="I61" s="36">
        <f t="shared" si="7"/>
        <v>0</v>
      </c>
      <c r="J61" s="36">
        <f t="shared" si="7"/>
        <v>0</v>
      </c>
      <c r="K61" s="36">
        <f t="shared" si="7"/>
        <v>0</v>
      </c>
      <c r="L61" s="36">
        <f t="shared" si="7"/>
        <v>0</v>
      </c>
      <c r="M61" s="36">
        <f t="shared" si="7"/>
        <v>0</v>
      </c>
      <c r="N61" s="36">
        <f t="shared" si="7"/>
        <v>0</v>
      </c>
      <c r="O61" s="36">
        <f t="shared" si="7"/>
        <v>0</v>
      </c>
      <c r="P61" s="36">
        <f t="shared" si="7"/>
        <v>0</v>
      </c>
      <c r="Q61" s="36">
        <f t="shared" si="7"/>
        <v>0</v>
      </c>
      <c r="R61" s="36">
        <f t="shared" si="7"/>
        <v>0</v>
      </c>
    </row>
    <row r="62" spans="1:18" ht="9" customHeight="1" hidden="1">
      <c r="A62" s="23"/>
      <c r="B62" s="23"/>
      <c r="C62" s="23"/>
      <c r="D62" s="23"/>
      <c r="E62" s="23"/>
      <c r="F62" s="23"/>
      <c r="G62" s="24"/>
      <c r="H62" s="25"/>
      <c r="I62" s="25"/>
      <c r="J62" s="25"/>
      <c r="K62" s="25"/>
      <c r="L62" s="25"/>
      <c r="M62" s="25"/>
      <c r="N62" s="25"/>
      <c r="O62" s="25"/>
      <c r="P62" s="25"/>
      <c r="Q62" s="24"/>
      <c r="R62" s="24"/>
    </row>
    <row r="63" spans="1:18" ht="79.5" customHeight="1" hidden="1">
      <c r="A63" s="219" t="s">
        <v>42</v>
      </c>
      <c r="B63" s="220"/>
      <c r="C63" s="220"/>
      <c r="D63" s="220"/>
      <c r="E63" s="220"/>
      <c r="F63" s="220"/>
      <c r="G63" s="221"/>
      <c r="H63" s="222" t="s">
        <v>43</v>
      </c>
      <c r="I63" s="223"/>
      <c r="J63" s="223"/>
      <c r="K63" s="223"/>
      <c r="L63" s="223"/>
      <c r="M63" s="222" t="s">
        <v>67</v>
      </c>
      <c r="N63" s="223"/>
      <c r="O63" s="223"/>
      <c r="P63" s="223"/>
      <c r="Q63" s="223"/>
      <c r="R63" s="224"/>
    </row>
    <row r="64" spans="1:18" ht="9" customHeight="1" hidden="1">
      <c r="A64" s="26"/>
      <c r="B64" s="26"/>
      <c r="C64" s="26"/>
      <c r="D64" s="26"/>
      <c r="E64" s="26"/>
      <c r="F64" s="26"/>
      <c r="G64" s="27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9.5" customHeight="1" hidden="1">
      <c r="A65" s="228" t="s">
        <v>44</v>
      </c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30"/>
      <c r="M65" s="231" t="s">
        <v>45</v>
      </c>
      <c r="N65" s="232"/>
      <c r="O65" s="232"/>
      <c r="P65" s="232"/>
      <c r="Q65" s="232"/>
      <c r="R65" s="233"/>
    </row>
    <row r="66" ht="12.75" customHeight="1" hidden="1"/>
    <row r="67" spans="1:18" ht="39.75" customHeight="1">
      <c r="A67" s="196"/>
      <c r="B67" s="197"/>
      <c r="C67" s="200" t="s">
        <v>0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1" t="s">
        <v>1</v>
      </c>
      <c r="R67" s="201"/>
    </row>
    <row r="68" spans="1:18" ht="39.75" customHeight="1">
      <c r="A68" s="198"/>
      <c r="B68" s="199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1" t="s">
        <v>87</v>
      </c>
      <c r="R68" s="201"/>
    </row>
    <row r="69" spans="1:18" ht="9" customHeight="1">
      <c r="A69" s="1"/>
      <c r="B69" s="1"/>
      <c r="C69" s="1"/>
      <c r="D69" s="1"/>
      <c r="E69" s="1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3"/>
    </row>
    <row r="70" spans="1:18" ht="19.5" customHeight="1">
      <c r="A70" s="202" t="s">
        <v>2</v>
      </c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</row>
    <row r="71" spans="1:18" ht="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9.5" customHeight="1">
      <c r="A72" s="203" t="s">
        <v>3</v>
      </c>
      <c r="B72" s="204"/>
      <c r="C72" s="205">
        <v>42248</v>
      </c>
      <c r="D72" s="206"/>
      <c r="E72" s="5"/>
      <c r="F72" s="5"/>
      <c r="G72" s="207" t="s">
        <v>4</v>
      </c>
      <c r="H72" s="207"/>
      <c r="I72" s="6">
        <f aca="true" t="shared" si="10" ref="I72:Q72">I73*$C75</f>
        <v>58000</v>
      </c>
      <c r="J72" s="6">
        <f t="shared" si="10"/>
        <v>44000</v>
      </c>
      <c r="K72" s="6">
        <f t="shared" si="10"/>
        <v>10000</v>
      </c>
      <c r="L72" s="6">
        <f t="shared" si="10"/>
        <v>6000</v>
      </c>
      <c r="M72" s="6">
        <f t="shared" si="10"/>
        <v>13360</v>
      </c>
      <c r="N72" s="6">
        <f t="shared" si="10"/>
        <v>25000</v>
      </c>
      <c r="O72" s="6">
        <f t="shared" si="10"/>
        <v>76400</v>
      </c>
      <c r="P72" s="6">
        <f t="shared" si="10"/>
        <v>16000</v>
      </c>
      <c r="Q72" s="6">
        <f t="shared" si="10"/>
        <v>14800</v>
      </c>
      <c r="R72" s="6">
        <f>SUM(I72:Q72)</f>
        <v>263560</v>
      </c>
    </row>
    <row r="73" spans="1:18" ht="19.5" customHeight="1">
      <c r="A73" s="210" t="s">
        <v>49</v>
      </c>
      <c r="B73" s="211"/>
      <c r="C73" s="211"/>
      <c r="D73" s="212"/>
      <c r="E73" s="5"/>
      <c r="F73" s="5"/>
      <c r="G73" s="207" t="s">
        <v>6</v>
      </c>
      <c r="H73" s="207"/>
      <c r="I73" s="6">
        <v>2900</v>
      </c>
      <c r="J73" s="6">
        <v>2200</v>
      </c>
      <c r="K73" s="6">
        <v>500</v>
      </c>
      <c r="L73" s="6">
        <v>300</v>
      </c>
      <c r="M73" s="6">
        <v>668</v>
      </c>
      <c r="N73" s="6">
        <v>1250</v>
      </c>
      <c r="O73" s="6">
        <v>3820</v>
      </c>
      <c r="P73" s="6">
        <v>800</v>
      </c>
      <c r="Q73" s="6">
        <v>740</v>
      </c>
      <c r="R73" s="6">
        <f>SUM(I73:Q73)</f>
        <v>13178</v>
      </c>
    </row>
    <row r="74" spans="1:18" ht="19.5" customHeight="1">
      <c r="A74" s="213"/>
      <c r="B74" s="214"/>
      <c r="C74" s="214"/>
      <c r="D74" s="215"/>
      <c r="E74" s="5"/>
      <c r="F74" s="5"/>
      <c r="G74" s="207"/>
      <c r="H74" s="207"/>
      <c r="I74" s="6"/>
      <c r="J74" s="6"/>
      <c r="K74" s="6"/>
      <c r="L74" s="6"/>
      <c r="M74" s="6"/>
      <c r="N74" s="6"/>
      <c r="O74" s="6"/>
      <c r="P74" s="6"/>
      <c r="Q74" s="6"/>
      <c r="R74" s="6">
        <f>SUM(I74:Q74)</f>
        <v>0</v>
      </c>
    </row>
    <row r="75" spans="1:18" ht="19.5" customHeight="1">
      <c r="A75" s="216" t="s">
        <v>8</v>
      </c>
      <c r="B75" s="217"/>
      <c r="C75" s="218">
        <v>20</v>
      </c>
      <c r="D75" s="218"/>
      <c r="E75" s="5"/>
      <c r="F75" s="5"/>
      <c r="G75" s="207"/>
      <c r="H75" s="207"/>
      <c r="I75" s="6"/>
      <c r="J75" s="6"/>
      <c r="K75" s="6"/>
      <c r="L75" s="6"/>
      <c r="M75" s="6"/>
      <c r="N75" s="6"/>
      <c r="O75" s="6"/>
      <c r="P75" s="6"/>
      <c r="Q75" s="6"/>
      <c r="R75" s="6">
        <f>SUM(I75:Q75)</f>
        <v>0</v>
      </c>
    </row>
    <row r="76" spans="1:18" ht="9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20" ht="15" customHeight="1">
      <c r="A77" s="225" t="s">
        <v>10</v>
      </c>
      <c r="B77" s="225" t="s">
        <v>11</v>
      </c>
      <c r="C77" s="190" t="s">
        <v>12</v>
      </c>
      <c r="D77" s="191"/>
      <c r="E77" s="192"/>
      <c r="F77" s="227" t="s">
        <v>50</v>
      </c>
      <c r="G77" s="227" t="s">
        <v>51</v>
      </c>
      <c r="H77" s="208" t="s">
        <v>14</v>
      </c>
      <c r="I77" s="190" t="s">
        <v>15</v>
      </c>
      <c r="J77" s="191"/>
      <c r="K77" s="191"/>
      <c r="L77" s="191"/>
      <c r="M77" s="191"/>
      <c r="N77" s="191"/>
      <c r="O77" s="191"/>
      <c r="P77" s="191"/>
      <c r="Q77" s="192"/>
      <c r="R77" s="208" t="s">
        <v>16</v>
      </c>
      <c r="S77" s="240" t="s">
        <v>95</v>
      </c>
      <c r="T77" s="243" t="s">
        <v>96</v>
      </c>
    </row>
    <row r="78" spans="1:20" ht="40.5" customHeight="1">
      <c r="A78" s="226"/>
      <c r="B78" s="226"/>
      <c r="C78" s="10" t="s">
        <v>17</v>
      </c>
      <c r="D78" s="10" t="s">
        <v>18</v>
      </c>
      <c r="E78" s="10" t="s">
        <v>19</v>
      </c>
      <c r="F78" s="227"/>
      <c r="G78" s="227"/>
      <c r="H78" s="209"/>
      <c r="I78" s="11" t="s">
        <v>20</v>
      </c>
      <c r="J78" s="11" t="s">
        <v>22</v>
      </c>
      <c r="K78" s="11" t="s">
        <v>23</v>
      </c>
      <c r="L78" s="11" t="s">
        <v>24</v>
      </c>
      <c r="M78" s="11" t="s">
        <v>25</v>
      </c>
      <c r="N78" s="11" t="s">
        <v>26</v>
      </c>
      <c r="O78" s="11" t="s">
        <v>27</v>
      </c>
      <c r="P78" s="11" t="s">
        <v>28</v>
      </c>
      <c r="Q78" s="11" t="s">
        <v>29</v>
      </c>
      <c r="R78" s="209"/>
      <c r="S78" s="242"/>
      <c r="T78" s="244"/>
    </row>
    <row r="79" spans="1:20" ht="19.5" customHeight="1">
      <c r="A79" s="32">
        <v>1</v>
      </c>
      <c r="B79" s="33" t="s">
        <v>52</v>
      </c>
      <c r="C79" s="32" t="s">
        <v>53</v>
      </c>
      <c r="D79" s="32">
        <v>500</v>
      </c>
      <c r="E79" s="32" t="s">
        <v>32</v>
      </c>
      <c r="F79" s="34">
        <v>5</v>
      </c>
      <c r="G79" s="32">
        <v>18</v>
      </c>
      <c r="H79" s="35"/>
      <c r="I79" s="36">
        <f>ROUNDUP(($F79*$G79*I$7)/$D79,0)</f>
        <v>522</v>
      </c>
      <c r="J79" s="36">
        <f aca="true" t="shared" si="11" ref="J79:Q79">ROUNDUP(($F79*$G79*J$7)/$D79,0)</f>
        <v>396</v>
      </c>
      <c r="K79" s="36">
        <f t="shared" si="11"/>
        <v>90</v>
      </c>
      <c r="L79" s="36">
        <f t="shared" si="11"/>
        <v>54</v>
      </c>
      <c r="M79" s="36">
        <f t="shared" si="11"/>
        <v>121</v>
      </c>
      <c r="N79" s="36">
        <f t="shared" si="11"/>
        <v>225</v>
      </c>
      <c r="O79" s="36">
        <f t="shared" si="11"/>
        <v>688</v>
      </c>
      <c r="P79" s="36">
        <f t="shared" si="11"/>
        <v>144</v>
      </c>
      <c r="Q79" s="36">
        <f t="shared" si="11"/>
        <v>134</v>
      </c>
      <c r="R79" s="18">
        <f aca="true" t="shared" si="12" ref="R79:R93">SUM(I79:Q79)</f>
        <v>2374</v>
      </c>
      <c r="S79" s="29">
        <v>12.47</v>
      </c>
      <c r="T79" s="58">
        <f>R79*S79</f>
        <v>29603.780000000002</v>
      </c>
    </row>
    <row r="80" spans="1:20" ht="19.5" customHeight="1">
      <c r="A80" s="32">
        <f>A79+1</f>
        <v>2</v>
      </c>
      <c r="B80" s="37" t="s">
        <v>54</v>
      </c>
      <c r="C80" s="32" t="s">
        <v>35</v>
      </c>
      <c r="D80" s="32">
        <v>400</v>
      </c>
      <c r="E80" s="32" t="s">
        <v>36</v>
      </c>
      <c r="F80" s="34">
        <v>20</v>
      </c>
      <c r="G80" s="32">
        <v>4</v>
      </c>
      <c r="H80" s="35"/>
      <c r="I80" s="36">
        <f aca="true" t="shared" si="13" ref="I80:Q94">ROUNDUP(($F80*$G80*I$7)/$D80,0)</f>
        <v>580</v>
      </c>
      <c r="J80" s="36">
        <f t="shared" si="13"/>
        <v>440</v>
      </c>
      <c r="K80" s="36">
        <f t="shared" si="13"/>
        <v>100</v>
      </c>
      <c r="L80" s="36">
        <f t="shared" si="13"/>
        <v>60</v>
      </c>
      <c r="M80" s="36">
        <f t="shared" si="13"/>
        <v>134</v>
      </c>
      <c r="N80" s="36">
        <f t="shared" si="13"/>
        <v>250</v>
      </c>
      <c r="O80" s="36">
        <f t="shared" si="13"/>
        <v>764</v>
      </c>
      <c r="P80" s="36">
        <f t="shared" si="13"/>
        <v>160</v>
      </c>
      <c r="Q80" s="36">
        <f t="shared" si="13"/>
        <v>148</v>
      </c>
      <c r="R80" s="18">
        <f t="shared" si="12"/>
        <v>2636</v>
      </c>
      <c r="S80" s="29">
        <v>6.5</v>
      </c>
      <c r="T80" s="58">
        <f aca="true" t="shared" si="14" ref="T80:T94">R80*S80</f>
        <v>17134</v>
      </c>
    </row>
    <row r="81" spans="1:20" ht="28.5" customHeight="1">
      <c r="A81" s="32">
        <f aca="true" t="shared" si="15" ref="A81:A90">A80+1</f>
        <v>3</v>
      </c>
      <c r="B81" s="38" t="s">
        <v>55</v>
      </c>
      <c r="C81" s="32" t="s">
        <v>56</v>
      </c>
      <c r="D81" s="32">
        <v>100</v>
      </c>
      <c r="E81" s="32" t="s">
        <v>36</v>
      </c>
      <c r="F81" s="34">
        <v>30</v>
      </c>
      <c r="G81" s="32">
        <v>4</v>
      </c>
      <c r="H81" s="35"/>
      <c r="I81" s="36">
        <f t="shared" si="13"/>
        <v>3480</v>
      </c>
      <c r="J81" s="36">
        <f t="shared" si="13"/>
        <v>2640</v>
      </c>
      <c r="K81" s="36">
        <f t="shared" si="13"/>
        <v>600</v>
      </c>
      <c r="L81" s="36">
        <f t="shared" si="13"/>
        <v>360</v>
      </c>
      <c r="M81" s="36">
        <f t="shared" si="13"/>
        <v>802</v>
      </c>
      <c r="N81" s="36">
        <f t="shared" si="13"/>
        <v>1500</v>
      </c>
      <c r="O81" s="36">
        <f t="shared" si="13"/>
        <v>4584</v>
      </c>
      <c r="P81" s="36">
        <f t="shared" si="13"/>
        <v>960</v>
      </c>
      <c r="Q81" s="36">
        <f t="shared" si="13"/>
        <v>888</v>
      </c>
      <c r="R81" s="18">
        <f t="shared" si="12"/>
        <v>15814</v>
      </c>
      <c r="S81" s="29">
        <v>8.6</v>
      </c>
      <c r="T81" s="58">
        <f t="shared" si="14"/>
        <v>136000.4</v>
      </c>
    </row>
    <row r="82" spans="1:20" ht="14.25" customHeight="1">
      <c r="A82" s="32"/>
      <c r="B82" s="37"/>
      <c r="C82" s="32"/>
      <c r="D82" s="32"/>
      <c r="E82" s="32"/>
      <c r="F82" s="34"/>
      <c r="G82" s="32"/>
      <c r="H82" s="39"/>
      <c r="I82" s="36"/>
      <c r="J82" s="36"/>
      <c r="K82" s="36"/>
      <c r="L82" s="36"/>
      <c r="M82" s="36"/>
      <c r="N82" s="36"/>
      <c r="O82" s="36"/>
      <c r="P82" s="36"/>
      <c r="Q82" s="36"/>
      <c r="R82" s="18"/>
      <c r="S82" s="29"/>
      <c r="T82" s="58">
        <f t="shared" si="14"/>
        <v>0</v>
      </c>
    </row>
    <row r="83" spans="1:20" ht="19.5" customHeight="1">
      <c r="A83" s="32">
        <v>4</v>
      </c>
      <c r="B83" s="37" t="s">
        <v>57</v>
      </c>
      <c r="C83" s="32" t="s">
        <v>35</v>
      </c>
      <c r="D83" s="32">
        <v>250</v>
      </c>
      <c r="E83" s="32" t="s">
        <v>36</v>
      </c>
      <c r="F83" s="34">
        <v>10</v>
      </c>
      <c r="G83" s="32">
        <v>4</v>
      </c>
      <c r="H83" s="35"/>
      <c r="I83" s="36">
        <f t="shared" si="13"/>
        <v>464</v>
      </c>
      <c r="J83" s="36">
        <f t="shared" si="13"/>
        <v>352</v>
      </c>
      <c r="K83" s="36">
        <f t="shared" si="13"/>
        <v>80</v>
      </c>
      <c r="L83" s="36">
        <f t="shared" si="13"/>
        <v>48</v>
      </c>
      <c r="M83" s="36">
        <f t="shared" si="13"/>
        <v>107</v>
      </c>
      <c r="N83" s="36">
        <f t="shared" si="13"/>
        <v>200</v>
      </c>
      <c r="O83" s="36">
        <f t="shared" si="13"/>
        <v>612</v>
      </c>
      <c r="P83" s="36">
        <f t="shared" si="13"/>
        <v>128</v>
      </c>
      <c r="Q83" s="36">
        <f t="shared" si="13"/>
        <v>119</v>
      </c>
      <c r="R83" s="18">
        <f t="shared" si="12"/>
        <v>2110</v>
      </c>
      <c r="S83" s="29">
        <v>58</v>
      </c>
      <c r="T83" s="58">
        <f t="shared" si="14"/>
        <v>122380</v>
      </c>
    </row>
    <row r="84" spans="1:20" ht="19.5" customHeight="1">
      <c r="A84" s="32">
        <f>A83+1</f>
        <v>5</v>
      </c>
      <c r="B84" s="37" t="s">
        <v>58</v>
      </c>
      <c r="C84" s="32" t="s">
        <v>35</v>
      </c>
      <c r="D84" s="32">
        <v>500</v>
      </c>
      <c r="E84" s="32" t="s">
        <v>36</v>
      </c>
      <c r="F84" s="34">
        <v>30</v>
      </c>
      <c r="G84" s="32">
        <v>2</v>
      </c>
      <c r="H84" s="40"/>
      <c r="I84" s="36">
        <f t="shared" si="13"/>
        <v>348</v>
      </c>
      <c r="J84" s="36">
        <f t="shared" si="13"/>
        <v>264</v>
      </c>
      <c r="K84" s="36">
        <f t="shared" si="13"/>
        <v>60</v>
      </c>
      <c r="L84" s="36">
        <f t="shared" si="13"/>
        <v>36</v>
      </c>
      <c r="M84" s="36">
        <f t="shared" si="13"/>
        <v>81</v>
      </c>
      <c r="N84" s="36">
        <f t="shared" si="13"/>
        <v>150</v>
      </c>
      <c r="O84" s="36">
        <f t="shared" si="13"/>
        <v>459</v>
      </c>
      <c r="P84" s="36">
        <f t="shared" si="13"/>
        <v>96</v>
      </c>
      <c r="Q84" s="36">
        <f t="shared" si="13"/>
        <v>89</v>
      </c>
      <c r="R84" s="18">
        <f t="shared" si="12"/>
        <v>1583</v>
      </c>
      <c r="S84" s="29">
        <v>7.33</v>
      </c>
      <c r="T84" s="58">
        <f t="shared" si="14"/>
        <v>11603.39</v>
      </c>
    </row>
    <row r="85" spans="1:20" s="29" customFormat="1" ht="19.5" customHeight="1">
      <c r="A85" s="32">
        <f t="shared" si="15"/>
        <v>6</v>
      </c>
      <c r="B85" s="33" t="s">
        <v>59</v>
      </c>
      <c r="C85" s="32" t="s">
        <v>35</v>
      </c>
      <c r="D85" s="32">
        <v>25</v>
      </c>
      <c r="E85" s="32" t="s">
        <v>36</v>
      </c>
      <c r="F85" s="32">
        <v>25</v>
      </c>
      <c r="G85" s="32">
        <v>7</v>
      </c>
      <c r="H85" s="16"/>
      <c r="I85" s="36">
        <f t="shared" si="13"/>
        <v>20300</v>
      </c>
      <c r="J85" s="36">
        <f t="shared" si="13"/>
        <v>15400</v>
      </c>
      <c r="K85" s="36">
        <f t="shared" si="13"/>
        <v>3500</v>
      </c>
      <c r="L85" s="36">
        <f t="shared" si="13"/>
        <v>2100</v>
      </c>
      <c r="M85" s="36">
        <f t="shared" si="13"/>
        <v>4676</v>
      </c>
      <c r="N85" s="36">
        <f t="shared" si="13"/>
        <v>8750</v>
      </c>
      <c r="O85" s="36">
        <f t="shared" si="13"/>
        <v>26740</v>
      </c>
      <c r="P85" s="36">
        <f t="shared" si="13"/>
        <v>5600</v>
      </c>
      <c r="Q85" s="36">
        <f t="shared" si="13"/>
        <v>5180</v>
      </c>
      <c r="R85" s="18">
        <f t="shared" si="12"/>
        <v>92246</v>
      </c>
      <c r="S85" s="29">
        <v>2.4</v>
      </c>
      <c r="T85" s="58">
        <f t="shared" si="14"/>
        <v>221390.4</v>
      </c>
    </row>
    <row r="86" spans="1:20" s="29" customFormat="1" ht="52.5">
      <c r="A86" s="32">
        <f t="shared" si="15"/>
        <v>7</v>
      </c>
      <c r="B86" s="13" t="s">
        <v>30</v>
      </c>
      <c r="C86" s="32" t="s">
        <v>31</v>
      </c>
      <c r="D86" s="32">
        <v>250</v>
      </c>
      <c r="E86" s="32" t="s">
        <v>32</v>
      </c>
      <c r="F86" s="32">
        <v>250</v>
      </c>
      <c r="G86" s="32">
        <v>20</v>
      </c>
      <c r="H86" s="35"/>
      <c r="I86" s="36">
        <f t="shared" si="13"/>
        <v>58000</v>
      </c>
      <c r="J86" s="36">
        <f t="shared" si="13"/>
        <v>44000</v>
      </c>
      <c r="K86" s="36">
        <f t="shared" si="13"/>
        <v>10000</v>
      </c>
      <c r="L86" s="36">
        <f t="shared" si="13"/>
        <v>6000</v>
      </c>
      <c r="M86" s="36">
        <f t="shared" si="13"/>
        <v>13360</v>
      </c>
      <c r="N86" s="36">
        <f t="shared" si="13"/>
        <v>25000</v>
      </c>
      <c r="O86" s="36">
        <f t="shared" si="13"/>
        <v>76400</v>
      </c>
      <c r="P86" s="36">
        <f t="shared" si="13"/>
        <v>16000</v>
      </c>
      <c r="Q86" s="36">
        <f t="shared" si="13"/>
        <v>14800</v>
      </c>
      <c r="R86" s="18">
        <f t="shared" si="12"/>
        <v>263560</v>
      </c>
      <c r="S86" s="29">
        <v>4.35</v>
      </c>
      <c r="T86" s="58">
        <f t="shared" si="14"/>
        <v>1146486</v>
      </c>
    </row>
    <row r="87" spans="1:20" s="29" customFormat="1" ht="45" customHeight="1" hidden="1">
      <c r="A87" s="32"/>
      <c r="B87" s="33"/>
      <c r="C87" s="32"/>
      <c r="D87" s="32"/>
      <c r="E87" s="32"/>
      <c r="F87" s="32"/>
      <c r="G87" s="32"/>
      <c r="H87" s="21"/>
      <c r="I87" s="36" t="e">
        <f t="shared" si="13"/>
        <v>#DIV/0!</v>
      </c>
      <c r="J87" s="36" t="e">
        <f t="shared" si="13"/>
        <v>#DIV/0!</v>
      </c>
      <c r="K87" s="36" t="e">
        <f t="shared" si="13"/>
        <v>#DIV/0!</v>
      </c>
      <c r="L87" s="36" t="e">
        <f t="shared" si="13"/>
        <v>#DIV/0!</v>
      </c>
      <c r="M87" s="36" t="e">
        <f t="shared" si="13"/>
        <v>#DIV/0!</v>
      </c>
      <c r="N87" s="36" t="e">
        <f t="shared" si="13"/>
        <v>#DIV/0!</v>
      </c>
      <c r="O87" s="36" t="e">
        <f t="shared" si="13"/>
        <v>#DIV/0!</v>
      </c>
      <c r="P87" s="36" t="e">
        <f t="shared" si="13"/>
        <v>#DIV/0!</v>
      </c>
      <c r="Q87" s="36" t="e">
        <f t="shared" si="13"/>
        <v>#DIV/0!</v>
      </c>
      <c r="R87" s="18"/>
      <c r="T87" s="58">
        <f t="shared" si="14"/>
        <v>0</v>
      </c>
    </row>
    <row r="88" spans="1:20" s="29" customFormat="1" ht="19.5" customHeight="1">
      <c r="A88" s="32">
        <v>8</v>
      </c>
      <c r="B88" s="37" t="s">
        <v>60</v>
      </c>
      <c r="C88" s="32" t="s">
        <v>35</v>
      </c>
      <c r="D88" s="32">
        <v>500</v>
      </c>
      <c r="E88" s="32" t="s">
        <v>36</v>
      </c>
      <c r="F88" s="32">
        <v>30</v>
      </c>
      <c r="G88" s="32">
        <v>2</v>
      </c>
      <c r="H88" s="41"/>
      <c r="I88" s="36">
        <f t="shared" si="13"/>
        <v>348</v>
      </c>
      <c r="J88" s="36">
        <f t="shared" si="13"/>
        <v>264</v>
      </c>
      <c r="K88" s="36">
        <f t="shared" si="13"/>
        <v>60</v>
      </c>
      <c r="L88" s="36">
        <f t="shared" si="13"/>
        <v>36</v>
      </c>
      <c r="M88" s="36">
        <f t="shared" si="13"/>
        <v>81</v>
      </c>
      <c r="N88" s="36">
        <f t="shared" si="13"/>
        <v>150</v>
      </c>
      <c r="O88" s="36">
        <f t="shared" si="13"/>
        <v>459</v>
      </c>
      <c r="P88" s="36">
        <f t="shared" si="13"/>
        <v>96</v>
      </c>
      <c r="Q88" s="36">
        <f t="shared" si="13"/>
        <v>89</v>
      </c>
      <c r="R88" s="18">
        <f t="shared" si="12"/>
        <v>1583</v>
      </c>
      <c r="S88" s="29">
        <v>11.8</v>
      </c>
      <c r="T88" s="58">
        <f t="shared" si="14"/>
        <v>18679.4</v>
      </c>
    </row>
    <row r="89" spans="1:20" s="29" customFormat="1" ht="36.75" customHeight="1">
      <c r="A89" s="32">
        <f t="shared" si="15"/>
        <v>9</v>
      </c>
      <c r="B89" s="33" t="s">
        <v>61</v>
      </c>
      <c r="C89" s="32" t="s">
        <v>35</v>
      </c>
      <c r="D89" s="32">
        <v>200</v>
      </c>
      <c r="E89" s="32" t="s">
        <v>36</v>
      </c>
      <c r="F89" s="32">
        <v>30</v>
      </c>
      <c r="G89" s="32">
        <v>1</v>
      </c>
      <c r="H89" s="40"/>
      <c r="I89" s="36">
        <f t="shared" si="13"/>
        <v>435</v>
      </c>
      <c r="J89" s="36">
        <f t="shared" si="13"/>
        <v>330</v>
      </c>
      <c r="K89" s="36">
        <f t="shared" si="13"/>
        <v>75</v>
      </c>
      <c r="L89" s="36">
        <f t="shared" si="13"/>
        <v>45</v>
      </c>
      <c r="M89" s="36">
        <f t="shared" si="13"/>
        <v>101</v>
      </c>
      <c r="N89" s="36">
        <f t="shared" si="13"/>
        <v>188</v>
      </c>
      <c r="O89" s="36">
        <f t="shared" si="13"/>
        <v>573</v>
      </c>
      <c r="P89" s="36">
        <f t="shared" si="13"/>
        <v>120</v>
      </c>
      <c r="Q89" s="36">
        <f t="shared" si="13"/>
        <v>111</v>
      </c>
      <c r="R89" s="18">
        <f t="shared" si="12"/>
        <v>1978</v>
      </c>
      <c r="S89" s="29">
        <v>4.05</v>
      </c>
      <c r="T89" s="58">
        <f t="shared" si="14"/>
        <v>8010.9</v>
      </c>
    </row>
    <row r="90" spans="1:20" ht="19.5" customHeight="1">
      <c r="A90" s="32">
        <f t="shared" si="15"/>
        <v>10</v>
      </c>
      <c r="B90" s="37" t="s">
        <v>62</v>
      </c>
      <c r="C90" s="32" t="s">
        <v>31</v>
      </c>
      <c r="D90" s="32">
        <v>210</v>
      </c>
      <c r="E90" s="32" t="s">
        <v>36</v>
      </c>
      <c r="F90" s="34">
        <v>20</v>
      </c>
      <c r="G90" s="32">
        <v>2</v>
      </c>
      <c r="H90" s="35"/>
      <c r="I90" s="36">
        <f t="shared" si="13"/>
        <v>553</v>
      </c>
      <c r="J90" s="36">
        <f t="shared" si="13"/>
        <v>420</v>
      </c>
      <c r="K90" s="36">
        <f t="shared" si="13"/>
        <v>96</v>
      </c>
      <c r="L90" s="36">
        <f t="shared" si="13"/>
        <v>58</v>
      </c>
      <c r="M90" s="36">
        <f t="shared" si="13"/>
        <v>128</v>
      </c>
      <c r="N90" s="36">
        <f t="shared" si="13"/>
        <v>239</v>
      </c>
      <c r="O90" s="36">
        <f t="shared" si="13"/>
        <v>728</v>
      </c>
      <c r="P90" s="36">
        <f t="shared" si="13"/>
        <v>153</v>
      </c>
      <c r="Q90" s="36">
        <f t="shared" si="13"/>
        <v>141</v>
      </c>
      <c r="R90" s="18">
        <f t="shared" si="12"/>
        <v>2516</v>
      </c>
      <c r="S90" s="29">
        <v>4.2</v>
      </c>
      <c r="T90" s="58">
        <f t="shared" si="14"/>
        <v>10567.2</v>
      </c>
    </row>
    <row r="91" spans="1:20" ht="19.5" customHeight="1">
      <c r="A91" s="32">
        <f>A90+1</f>
        <v>11</v>
      </c>
      <c r="B91" s="37" t="s">
        <v>63</v>
      </c>
      <c r="C91" s="32" t="s">
        <v>35</v>
      </c>
      <c r="D91" s="32">
        <v>500</v>
      </c>
      <c r="E91" s="32" t="s">
        <v>36</v>
      </c>
      <c r="F91" s="34">
        <v>20</v>
      </c>
      <c r="G91" s="32">
        <v>4</v>
      </c>
      <c r="H91" s="41"/>
      <c r="I91" s="36">
        <f t="shared" si="13"/>
        <v>464</v>
      </c>
      <c r="J91" s="36">
        <f t="shared" si="13"/>
        <v>352</v>
      </c>
      <c r="K91" s="36">
        <f t="shared" si="13"/>
        <v>80</v>
      </c>
      <c r="L91" s="36">
        <f t="shared" si="13"/>
        <v>48</v>
      </c>
      <c r="M91" s="36">
        <f t="shared" si="13"/>
        <v>107</v>
      </c>
      <c r="N91" s="36">
        <f t="shared" si="13"/>
        <v>200</v>
      </c>
      <c r="O91" s="36">
        <f t="shared" si="13"/>
        <v>612</v>
      </c>
      <c r="P91" s="36">
        <f t="shared" si="13"/>
        <v>128</v>
      </c>
      <c r="Q91" s="36">
        <f t="shared" si="13"/>
        <v>119</v>
      </c>
      <c r="R91" s="18">
        <f t="shared" si="12"/>
        <v>2110</v>
      </c>
      <c r="S91" s="29">
        <v>18.5</v>
      </c>
      <c r="T91" s="58">
        <f t="shared" si="14"/>
        <v>39035</v>
      </c>
    </row>
    <row r="92" spans="1:20" ht="19.5" customHeight="1">
      <c r="A92" s="32">
        <v>12</v>
      </c>
      <c r="B92" s="37" t="s">
        <v>64</v>
      </c>
      <c r="C92" s="32" t="s">
        <v>56</v>
      </c>
      <c r="D92" s="32">
        <v>230</v>
      </c>
      <c r="E92" s="32" t="s">
        <v>36</v>
      </c>
      <c r="F92" s="34">
        <v>30</v>
      </c>
      <c r="G92" s="32">
        <v>2</v>
      </c>
      <c r="H92" s="41"/>
      <c r="I92" s="36">
        <f t="shared" si="13"/>
        <v>757</v>
      </c>
      <c r="J92" s="36">
        <f t="shared" si="13"/>
        <v>574</v>
      </c>
      <c r="K92" s="36">
        <f t="shared" si="13"/>
        <v>131</v>
      </c>
      <c r="L92" s="36">
        <f t="shared" si="13"/>
        <v>79</v>
      </c>
      <c r="M92" s="36">
        <f t="shared" si="13"/>
        <v>175</v>
      </c>
      <c r="N92" s="36">
        <f t="shared" si="13"/>
        <v>327</v>
      </c>
      <c r="O92" s="36">
        <f t="shared" si="13"/>
        <v>997</v>
      </c>
      <c r="P92" s="36">
        <f t="shared" si="13"/>
        <v>209</v>
      </c>
      <c r="Q92" s="36">
        <f t="shared" si="13"/>
        <v>194</v>
      </c>
      <c r="R92" s="18">
        <f t="shared" si="12"/>
        <v>3443</v>
      </c>
      <c r="S92" s="29">
        <v>11.94</v>
      </c>
      <c r="T92" s="58">
        <f t="shared" si="14"/>
        <v>41109.42</v>
      </c>
    </row>
    <row r="93" spans="1:20" ht="27">
      <c r="A93" s="32">
        <v>13</v>
      </c>
      <c r="B93" s="33" t="s">
        <v>65</v>
      </c>
      <c r="C93" s="32" t="s">
        <v>35</v>
      </c>
      <c r="D93" s="32">
        <v>300</v>
      </c>
      <c r="E93" s="32" t="s">
        <v>36</v>
      </c>
      <c r="F93" s="34">
        <v>50</v>
      </c>
      <c r="G93" s="32">
        <v>2</v>
      </c>
      <c r="H93" s="41"/>
      <c r="I93" s="36">
        <f t="shared" si="13"/>
        <v>967</v>
      </c>
      <c r="J93" s="36">
        <f t="shared" si="13"/>
        <v>734</v>
      </c>
      <c r="K93" s="36">
        <f t="shared" si="13"/>
        <v>167</v>
      </c>
      <c r="L93" s="36">
        <f t="shared" si="13"/>
        <v>100</v>
      </c>
      <c r="M93" s="36">
        <f t="shared" si="13"/>
        <v>223</v>
      </c>
      <c r="N93" s="36">
        <f t="shared" si="13"/>
        <v>417</v>
      </c>
      <c r="O93" s="36">
        <f t="shared" si="13"/>
        <v>1274</v>
      </c>
      <c r="P93" s="36">
        <f t="shared" si="13"/>
        <v>267</v>
      </c>
      <c r="Q93" s="36">
        <f t="shared" si="13"/>
        <v>247</v>
      </c>
      <c r="R93" s="18">
        <f t="shared" si="12"/>
        <v>4396</v>
      </c>
      <c r="S93" s="29">
        <v>20</v>
      </c>
      <c r="T93" s="58">
        <f t="shared" si="14"/>
        <v>87920</v>
      </c>
    </row>
    <row r="94" spans="1:20" ht="27.75" customHeight="1">
      <c r="A94" s="32">
        <v>14</v>
      </c>
      <c r="B94" s="33" t="s">
        <v>66</v>
      </c>
      <c r="C94" s="32" t="s">
        <v>35</v>
      </c>
      <c r="D94" s="32">
        <v>200</v>
      </c>
      <c r="E94" s="32" t="s">
        <v>36</v>
      </c>
      <c r="F94" s="32">
        <v>30</v>
      </c>
      <c r="G94" s="32">
        <v>1</v>
      </c>
      <c r="H94" s="41"/>
      <c r="I94" s="36">
        <f t="shared" si="13"/>
        <v>435</v>
      </c>
      <c r="J94" s="36">
        <f t="shared" si="13"/>
        <v>330</v>
      </c>
      <c r="K94" s="36">
        <f t="shared" si="13"/>
        <v>75</v>
      </c>
      <c r="L94" s="36">
        <f t="shared" si="13"/>
        <v>45</v>
      </c>
      <c r="M94" s="36">
        <f t="shared" si="13"/>
        <v>101</v>
      </c>
      <c r="N94" s="36">
        <f t="shared" si="13"/>
        <v>188</v>
      </c>
      <c r="O94" s="36">
        <f t="shared" si="13"/>
        <v>573</v>
      </c>
      <c r="P94" s="36">
        <f t="shared" si="13"/>
        <v>120</v>
      </c>
      <c r="Q94" s="36">
        <f t="shared" si="13"/>
        <v>111</v>
      </c>
      <c r="R94" s="36">
        <f>ROUNDUP(($F94*$G94*R$7)/$D94,0)</f>
        <v>1977</v>
      </c>
      <c r="S94" s="29">
        <v>4.05</v>
      </c>
      <c r="T94" s="58">
        <f t="shared" si="14"/>
        <v>8006.849999999999</v>
      </c>
    </row>
    <row r="95" spans="1:20" ht="27.75" customHeight="1">
      <c r="A95" s="95"/>
      <c r="B95" s="96"/>
      <c r="C95" s="95"/>
      <c r="D95" s="95"/>
      <c r="E95" s="95"/>
      <c r="F95" s="95"/>
      <c r="G95" s="95"/>
      <c r="H95" s="97"/>
      <c r="I95" s="98">
        <f>I79*$S79+I80*$S80+I81*$S81+I83*$S83+I84*$S84+I85*$S85+I86*$S86+I88*$S88+I89*$S89+I90*$S90+I91*$S91+I92*$S92+I93*$S93+I94*$S94</f>
        <v>417605.25999999995</v>
      </c>
      <c r="J95" s="98">
        <f aca="true" t="shared" si="16" ref="J95:Q95">J79*$S79+J80*$S80+J81*$S81+J83*$S83+J84*$S84+J85*$S85+J86*$S86+J88*$S88+J89*$S89+J90*$S90+J91*$S91+J92*$S92+J93*$S93+J94*$S94</f>
        <v>316811</v>
      </c>
      <c r="K95" s="98">
        <f t="shared" si="16"/>
        <v>72014.93999999999</v>
      </c>
      <c r="L95" s="98">
        <f t="shared" si="16"/>
        <v>43211.42</v>
      </c>
      <c r="M95" s="98">
        <f t="shared" si="16"/>
        <v>96255.7</v>
      </c>
      <c r="N95" s="98">
        <f t="shared" si="16"/>
        <v>180021.22999999998</v>
      </c>
      <c r="O95" s="98">
        <f t="shared" si="16"/>
        <v>550165.51</v>
      </c>
      <c r="P95" s="98">
        <f t="shared" si="16"/>
        <v>115210.22000000002</v>
      </c>
      <c r="Q95" s="98">
        <f t="shared" si="16"/>
        <v>106635.51</v>
      </c>
      <c r="R95" s="98">
        <f>SUM(I95:Q95)</f>
        <v>1897930.7899999998</v>
      </c>
      <c r="S95" s="29"/>
      <c r="T95" s="58"/>
    </row>
    <row r="96" spans="1:20" ht="27.75" customHeight="1">
      <c r="A96" s="95"/>
      <c r="B96" s="96"/>
      <c r="C96" s="95"/>
      <c r="D96" s="95"/>
      <c r="E96" s="95"/>
      <c r="F96" s="95"/>
      <c r="G96" s="95"/>
      <c r="H96" s="97"/>
      <c r="I96" s="98">
        <f>I95+Q95</f>
        <v>524240.76999999996</v>
      </c>
      <c r="J96" s="98">
        <f>J95+O95</f>
        <v>866976.51</v>
      </c>
      <c r="K96" s="98">
        <f>K95</f>
        <v>72014.93999999999</v>
      </c>
      <c r="L96" s="98"/>
      <c r="M96" s="98">
        <f>M95</f>
        <v>96255.7</v>
      </c>
      <c r="N96" s="98">
        <f>N95</f>
        <v>180021.22999999998</v>
      </c>
      <c r="O96" s="98"/>
      <c r="P96" s="98">
        <f>P95+L95</f>
        <v>158421.64</v>
      </c>
      <c r="Q96" s="98"/>
      <c r="R96" s="98">
        <f>SUM(I96:Q96)</f>
        <v>1897930.79</v>
      </c>
      <c r="S96" s="29"/>
      <c r="T96" s="58"/>
    </row>
    <row r="97" spans="1:20" ht="19.5" customHeight="1">
      <c r="A97" s="23"/>
      <c r="B97" s="23"/>
      <c r="C97" s="23"/>
      <c r="D97" s="23"/>
      <c r="E97" s="23"/>
      <c r="F97" s="23"/>
      <c r="G97" s="24"/>
      <c r="H97" s="25"/>
      <c r="I97" s="30">
        <f>I96*8</f>
        <v>4193926.1599999997</v>
      </c>
      <c r="J97" s="30">
        <f aca="true" t="shared" si="17" ref="J97:P97">J96*8</f>
        <v>6935812.08</v>
      </c>
      <c r="K97" s="30">
        <f t="shared" si="17"/>
        <v>576119.5199999999</v>
      </c>
      <c r="L97" s="30">
        <f t="shared" si="17"/>
        <v>0</v>
      </c>
      <c r="M97" s="30">
        <f t="shared" si="17"/>
        <v>770045.6</v>
      </c>
      <c r="N97" s="30">
        <f t="shared" si="17"/>
        <v>1440169.8399999999</v>
      </c>
      <c r="O97" s="30">
        <f t="shared" si="17"/>
        <v>0</v>
      </c>
      <c r="P97" s="30">
        <f t="shared" si="17"/>
        <v>1267373.12</v>
      </c>
      <c r="Q97" s="24"/>
      <c r="R97" s="98">
        <f>SUM(I97:Q97)</f>
        <v>15183446.32</v>
      </c>
      <c r="T97" s="19">
        <f>SUM(T79:T95)</f>
        <v>1897926.7399999998</v>
      </c>
    </row>
    <row r="98" spans="1:18" ht="79.5" customHeight="1">
      <c r="A98" s="219" t="s">
        <v>42</v>
      </c>
      <c r="B98" s="220"/>
      <c r="C98" s="220"/>
      <c r="D98" s="220"/>
      <c r="E98" s="220"/>
      <c r="F98" s="220"/>
      <c r="G98" s="221"/>
      <c r="H98" s="222" t="s">
        <v>43</v>
      </c>
      <c r="I98" s="223"/>
      <c r="J98" s="223"/>
      <c r="K98" s="223"/>
      <c r="L98" s="223"/>
      <c r="M98" s="222" t="s">
        <v>67</v>
      </c>
      <c r="N98" s="223"/>
      <c r="O98" s="223"/>
      <c r="P98" s="223"/>
      <c r="Q98" s="223"/>
      <c r="R98" s="224"/>
    </row>
    <row r="99" spans="1:18" ht="9" customHeight="1">
      <c r="A99" s="26"/>
      <c r="B99" s="26"/>
      <c r="C99" s="26"/>
      <c r="D99" s="26"/>
      <c r="E99" s="26"/>
      <c r="F99" s="26"/>
      <c r="G99" s="27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9.5" customHeight="1">
      <c r="A100" s="228" t="s">
        <v>44</v>
      </c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30"/>
      <c r="M100" s="231" t="s">
        <v>45</v>
      </c>
      <c r="N100" s="232"/>
      <c r="O100" s="232"/>
      <c r="P100" s="232"/>
      <c r="Q100" s="232"/>
      <c r="R100" s="233"/>
    </row>
    <row r="101" spans="20:29" ht="16.5">
      <c r="T101" s="98">
        <f aca="true" t="shared" si="18" ref="T101:AB101">T85*$S85+T86*$S86+T87*$S87+T89*$S89+T90*$S90+T91*$S91+T92*$S92+T94*$S94+T95*$S95+T96*$S96+T97*$S97+T98*$S98+T99*$S99+T100*$S100</f>
        <v>6840799.162299999</v>
      </c>
      <c r="U101" s="98">
        <f t="shared" si="18"/>
        <v>0</v>
      </c>
      <c r="V101" s="98">
        <f t="shared" si="18"/>
        <v>0</v>
      </c>
      <c r="W101" s="98">
        <f t="shared" si="18"/>
        <v>0</v>
      </c>
      <c r="X101" s="98">
        <f t="shared" si="18"/>
        <v>0</v>
      </c>
      <c r="Y101" s="98">
        <f t="shared" si="18"/>
        <v>0</v>
      </c>
      <c r="Z101" s="98">
        <f t="shared" si="18"/>
        <v>0</v>
      </c>
      <c r="AA101" s="98">
        <f t="shared" si="18"/>
        <v>0</v>
      </c>
      <c r="AB101" s="98">
        <f t="shared" si="18"/>
        <v>0</v>
      </c>
      <c r="AC101" s="98">
        <f>SUM(T101:AB101)</f>
        <v>6840799.162299999</v>
      </c>
    </row>
    <row r="102" spans="1:29" ht="39.75" customHeight="1">
      <c r="A102" s="196"/>
      <c r="B102" s="197"/>
      <c r="C102" s="200" t="s">
        <v>0</v>
      </c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1" t="s">
        <v>1</v>
      </c>
      <c r="R102" s="201"/>
      <c r="T102" s="98">
        <f>T101+AB101</f>
        <v>6840799.162299999</v>
      </c>
      <c r="U102" s="98">
        <f>U101+Z101</f>
        <v>0</v>
      </c>
      <c r="V102" s="98">
        <f>V101</f>
        <v>0</v>
      </c>
      <c r="W102" s="98"/>
      <c r="X102" s="98">
        <f>X101</f>
        <v>0</v>
      </c>
      <c r="Y102" s="98">
        <f>Y101</f>
        <v>0</v>
      </c>
      <c r="Z102" s="98"/>
      <c r="AA102" s="98">
        <f>AA101+W101</f>
        <v>0</v>
      </c>
      <c r="AB102" s="98"/>
      <c r="AC102" s="98">
        <f>SUM(T102:AB102)</f>
        <v>6840799.162299999</v>
      </c>
    </row>
    <row r="103" spans="1:18" ht="39.75" customHeight="1">
      <c r="A103" s="198"/>
      <c r="B103" s="199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1" t="s">
        <v>92</v>
      </c>
      <c r="R103" s="201"/>
    </row>
    <row r="104" spans="1:18" ht="9" customHeight="1">
      <c r="A104" s="1"/>
      <c r="B104" s="1"/>
      <c r="C104" s="1"/>
      <c r="D104" s="1"/>
      <c r="E104" s="1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3"/>
    </row>
    <row r="105" spans="1:18" ht="19.5" customHeight="1">
      <c r="A105" s="202" t="s">
        <v>2</v>
      </c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</row>
    <row r="106" spans="1:18" ht="9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9.5" customHeight="1">
      <c r="A107" s="203" t="s">
        <v>3</v>
      </c>
      <c r="B107" s="204"/>
      <c r="C107" s="205">
        <v>42278</v>
      </c>
      <c r="D107" s="206"/>
      <c r="E107" s="5"/>
      <c r="F107" s="5"/>
      <c r="G107" s="207" t="s">
        <v>4</v>
      </c>
      <c r="H107" s="207"/>
      <c r="I107" s="6">
        <f aca="true" t="shared" si="19" ref="I107:Q107">I108*$C110</f>
        <v>58000</v>
      </c>
      <c r="J107" s="6">
        <f t="shared" si="19"/>
        <v>44000</v>
      </c>
      <c r="K107" s="6">
        <f t="shared" si="19"/>
        <v>10000</v>
      </c>
      <c r="L107" s="6">
        <f t="shared" si="19"/>
        <v>6000</v>
      </c>
      <c r="M107" s="6">
        <f t="shared" si="19"/>
        <v>13360</v>
      </c>
      <c r="N107" s="6">
        <f t="shared" si="19"/>
        <v>25000</v>
      </c>
      <c r="O107" s="6">
        <f t="shared" si="19"/>
        <v>76400</v>
      </c>
      <c r="P107" s="6">
        <f t="shared" si="19"/>
        <v>16000</v>
      </c>
      <c r="Q107" s="6">
        <f t="shared" si="19"/>
        <v>14800</v>
      </c>
      <c r="R107" s="6">
        <f>SUM(I107:Q107)</f>
        <v>263560</v>
      </c>
    </row>
    <row r="108" spans="1:18" ht="19.5" customHeight="1">
      <c r="A108" s="210" t="s">
        <v>49</v>
      </c>
      <c r="B108" s="211"/>
      <c r="C108" s="211"/>
      <c r="D108" s="212"/>
      <c r="E108" s="5"/>
      <c r="F108" s="5"/>
      <c r="G108" s="207" t="s">
        <v>6</v>
      </c>
      <c r="H108" s="207"/>
      <c r="I108" s="6">
        <v>2900</v>
      </c>
      <c r="J108" s="6">
        <v>2200</v>
      </c>
      <c r="K108" s="6">
        <v>500</v>
      </c>
      <c r="L108" s="6">
        <v>300</v>
      </c>
      <c r="M108" s="6">
        <v>668</v>
      </c>
      <c r="N108" s="6">
        <v>1250</v>
      </c>
      <c r="O108" s="6">
        <v>3820</v>
      </c>
      <c r="P108" s="6">
        <v>800</v>
      </c>
      <c r="Q108" s="6">
        <v>740</v>
      </c>
      <c r="R108" s="6">
        <f>SUM(I108:Q108)</f>
        <v>13178</v>
      </c>
    </row>
    <row r="109" spans="1:18" ht="19.5" customHeight="1">
      <c r="A109" s="213"/>
      <c r="B109" s="214"/>
      <c r="C109" s="214"/>
      <c r="D109" s="215"/>
      <c r="E109" s="5"/>
      <c r="F109" s="5"/>
      <c r="G109" s="207"/>
      <c r="H109" s="207"/>
      <c r="I109" s="6"/>
      <c r="J109" s="6"/>
      <c r="K109" s="6"/>
      <c r="L109" s="6"/>
      <c r="M109" s="6"/>
      <c r="N109" s="6"/>
      <c r="O109" s="6"/>
      <c r="P109" s="6"/>
      <c r="Q109" s="6"/>
      <c r="R109" s="6">
        <f>SUM(I109:Q109)</f>
        <v>0</v>
      </c>
    </row>
    <row r="110" spans="1:18" ht="19.5" customHeight="1">
      <c r="A110" s="216" t="s">
        <v>8</v>
      </c>
      <c r="B110" s="217"/>
      <c r="C110" s="218">
        <v>20</v>
      </c>
      <c r="D110" s="218"/>
      <c r="E110" s="5"/>
      <c r="F110" s="5"/>
      <c r="G110" s="207"/>
      <c r="H110" s="207"/>
      <c r="I110" s="6"/>
      <c r="J110" s="6"/>
      <c r="K110" s="6"/>
      <c r="L110" s="6"/>
      <c r="M110" s="6"/>
      <c r="N110" s="6"/>
      <c r="O110" s="6"/>
      <c r="P110" s="6"/>
      <c r="Q110" s="6"/>
      <c r="R110" s="6">
        <f>SUM(I110:Q110)</f>
        <v>0</v>
      </c>
    </row>
    <row r="111" spans="1:18" ht="9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20" ht="15" customHeight="1">
      <c r="A112" s="225" t="s">
        <v>10</v>
      </c>
      <c r="B112" s="225" t="s">
        <v>11</v>
      </c>
      <c r="C112" s="190" t="s">
        <v>12</v>
      </c>
      <c r="D112" s="191"/>
      <c r="E112" s="192"/>
      <c r="F112" s="227" t="s">
        <v>50</v>
      </c>
      <c r="G112" s="227" t="s">
        <v>51</v>
      </c>
      <c r="H112" s="208" t="s">
        <v>14</v>
      </c>
      <c r="I112" s="190" t="s">
        <v>15</v>
      </c>
      <c r="J112" s="191"/>
      <c r="K112" s="191"/>
      <c r="L112" s="191"/>
      <c r="M112" s="191"/>
      <c r="N112" s="191"/>
      <c r="O112" s="191"/>
      <c r="P112" s="191"/>
      <c r="Q112" s="192"/>
      <c r="R112" s="208" t="s">
        <v>16</v>
      </c>
      <c r="S112" s="240" t="s">
        <v>95</v>
      </c>
      <c r="T112" s="243" t="s">
        <v>96</v>
      </c>
    </row>
    <row r="113" spans="1:20" ht="25.5" customHeight="1">
      <c r="A113" s="226"/>
      <c r="B113" s="226"/>
      <c r="C113" s="10" t="s">
        <v>17</v>
      </c>
      <c r="D113" s="10" t="s">
        <v>18</v>
      </c>
      <c r="E113" s="10" t="s">
        <v>19</v>
      </c>
      <c r="F113" s="227"/>
      <c r="G113" s="227"/>
      <c r="H113" s="209"/>
      <c r="I113" s="11" t="s">
        <v>20</v>
      </c>
      <c r="J113" s="11" t="s">
        <v>22</v>
      </c>
      <c r="K113" s="11" t="s">
        <v>23</v>
      </c>
      <c r="L113" s="11" t="s">
        <v>24</v>
      </c>
      <c r="M113" s="11" t="s">
        <v>25</v>
      </c>
      <c r="N113" s="11" t="s">
        <v>26</v>
      </c>
      <c r="O113" s="11" t="s">
        <v>27</v>
      </c>
      <c r="P113" s="11" t="s">
        <v>28</v>
      </c>
      <c r="Q113" s="11" t="s">
        <v>29</v>
      </c>
      <c r="R113" s="209"/>
      <c r="S113" s="242"/>
      <c r="T113" s="244"/>
    </row>
    <row r="114" spans="1:20" ht="19.5" customHeight="1">
      <c r="A114" s="32">
        <v>1</v>
      </c>
      <c r="B114" s="33" t="s">
        <v>52</v>
      </c>
      <c r="C114" s="32" t="s">
        <v>53</v>
      </c>
      <c r="D114" s="32">
        <v>500</v>
      </c>
      <c r="E114" s="32" t="s">
        <v>32</v>
      </c>
      <c r="F114" s="34">
        <v>5</v>
      </c>
      <c r="G114" s="32">
        <v>18</v>
      </c>
      <c r="H114" s="35"/>
      <c r="I114" s="36">
        <f>ROUNDUP(($F114*$G114*I$7)/$D114,0)</f>
        <v>522</v>
      </c>
      <c r="J114" s="36">
        <f aca="true" t="shared" si="20" ref="J114:Q114">ROUNDUP(($F114*$G114*J$7)/$D114,0)</f>
        <v>396</v>
      </c>
      <c r="K114" s="36">
        <f t="shared" si="20"/>
        <v>90</v>
      </c>
      <c r="L114" s="36">
        <f t="shared" si="20"/>
        <v>54</v>
      </c>
      <c r="M114" s="36">
        <f t="shared" si="20"/>
        <v>121</v>
      </c>
      <c r="N114" s="36">
        <f t="shared" si="20"/>
        <v>225</v>
      </c>
      <c r="O114" s="36">
        <f t="shared" si="20"/>
        <v>688</v>
      </c>
      <c r="P114" s="36">
        <f t="shared" si="20"/>
        <v>144</v>
      </c>
      <c r="Q114" s="36">
        <f t="shared" si="20"/>
        <v>134</v>
      </c>
      <c r="R114" s="18">
        <f>SUM(I114:Q114)</f>
        <v>2374</v>
      </c>
      <c r="S114" s="29">
        <v>12.47</v>
      </c>
      <c r="T114" s="58">
        <f>R114*S114</f>
        <v>29603.780000000002</v>
      </c>
    </row>
    <row r="115" spans="1:20" ht="19.5" customHeight="1">
      <c r="A115" s="32">
        <f>A114+1</f>
        <v>2</v>
      </c>
      <c r="B115" s="37" t="s">
        <v>54</v>
      </c>
      <c r="C115" s="32" t="s">
        <v>35</v>
      </c>
      <c r="D115" s="32">
        <v>400</v>
      </c>
      <c r="E115" s="32" t="s">
        <v>36</v>
      </c>
      <c r="F115" s="34">
        <v>20</v>
      </c>
      <c r="G115" s="32">
        <v>4</v>
      </c>
      <c r="H115" s="35"/>
      <c r="I115" s="36">
        <f aca="true" t="shared" si="21" ref="I115:R129">ROUNDUP(($F115*$G115*I$7)/$D115,0)</f>
        <v>580</v>
      </c>
      <c r="J115" s="36">
        <f t="shared" si="21"/>
        <v>440</v>
      </c>
      <c r="K115" s="36">
        <f t="shared" si="21"/>
        <v>100</v>
      </c>
      <c r="L115" s="36">
        <f t="shared" si="21"/>
        <v>60</v>
      </c>
      <c r="M115" s="36">
        <f t="shared" si="21"/>
        <v>134</v>
      </c>
      <c r="N115" s="36">
        <f t="shared" si="21"/>
        <v>250</v>
      </c>
      <c r="O115" s="36">
        <f t="shared" si="21"/>
        <v>764</v>
      </c>
      <c r="P115" s="36">
        <f t="shared" si="21"/>
        <v>160</v>
      </c>
      <c r="Q115" s="36">
        <f t="shared" si="21"/>
        <v>148</v>
      </c>
      <c r="R115" s="18">
        <f>SUM(I115:Q115)</f>
        <v>2636</v>
      </c>
      <c r="S115" s="29">
        <v>6.5</v>
      </c>
      <c r="T115" s="58">
        <f aca="true" t="shared" si="22" ref="T115:T129">R115*S115</f>
        <v>17134</v>
      </c>
    </row>
    <row r="116" spans="1:20" ht="28.5" customHeight="1">
      <c r="A116" s="32">
        <f aca="true" t="shared" si="23" ref="A116:A125">A115+1</f>
        <v>3</v>
      </c>
      <c r="B116" s="38" t="s">
        <v>55</v>
      </c>
      <c r="C116" s="32" t="s">
        <v>56</v>
      </c>
      <c r="D116" s="32">
        <v>100</v>
      </c>
      <c r="E116" s="32" t="s">
        <v>36</v>
      </c>
      <c r="F116" s="34">
        <v>30</v>
      </c>
      <c r="G116" s="32">
        <v>4</v>
      </c>
      <c r="H116" s="35"/>
      <c r="I116" s="36">
        <f t="shared" si="21"/>
        <v>3480</v>
      </c>
      <c r="J116" s="36">
        <f t="shared" si="21"/>
        <v>2640</v>
      </c>
      <c r="K116" s="36">
        <f t="shared" si="21"/>
        <v>600</v>
      </c>
      <c r="L116" s="36">
        <f t="shared" si="21"/>
        <v>360</v>
      </c>
      <c r="M116" s="36">
        <f t="shared" si="21"/>
        <v>802</v>
      </c>
      <c r="N116" s="36">
        <f t="shared" si="21"/>
        <v>1500</v>
      </c>
      <c r="O116" s="36">
        <f t="shared" si="21"/>
        <v>4584</v>
      </c>
      <c r="P116" s="36">
        <f t="shared" si="21"/>
        <v>960</v>
      </c>
      <c r="Q116" s="36">
        <f t="shared" si="21"/>
        <v>888</v>
      </c>
      <c r="R116" s="18">
        <f>SUM(I116:Q116)</f>
        <v>15814</v>
      </c>
      <c r="S116" s="29">
        <v>8.6</v>
      </c>
      <c r="T116" s="58">
        <f t="shared" si="22"/>
        <v>136000.4</v>
      </c>
    </row>
    <row r="117" spans="1:20" ht="19.5" customHeight="1" hidden="1">
      <c r="A117" s="32"/>
      <c r="B117" s="37"/>
      <c r="C117" s="32"/>
      <c r="D117" s="32"/>
      <c r="E117" s="32"/>
      <c r="F117" s="34"/>
      <c r="G117" s="32"/>
      <c r="H117" s="39"/>
      <c r="I117" s="36" t="e">
        <f t="shared" si="21"/>
        <v>#DIV/0!</v>
      </c>
      <c r="J117" s="36" t="e">
        <f t="shared" si="21"/>
        <v>#DIV/0!</v>
      </c>
      <c r="K117" s="36" t="e">
        <f t="shared" si="21"/>
        <v>#DIV/0!</v>
      </c>
      <c r="L117" s="36" t="e">
        <f t="shared" si="21"/>
        <v>#DIV/0!</v>
      </c>
      <c r="M117" s="36" t="e">
        <f t="shared" si="21"/>
        <v>#DIV/0!</v>
      </c>
      <c r="N117" s="36" t="e">
        <f t="shared" si="21"/>
        <v>#DIV/0!</v>
      </c>
      <c r="O117" s="36" t="e">
        <f t="shared" si="21"/>
        <v>#DIV/0!</v>
      </c>
      <c r="P117" s="36" t="e">
        <f t="shared" si="21"/>
        <v>#DIV/0!</v>
      </c>
      <c r="Q117" s="36" t="e">
        <f t="shared" si="21"/>
        <v>#DIV/0!</v>
      </c>
      <c r="R117" s="18"/>
      <c r="S117" s="29"/>
      <c r="T117" s="58">
        <f t="shared" si="22"/>
        <v>0</v>
      </c>
    </row>
    <row r="118" spans="1:20" ht="19.5" customHeight="1">
      <c r="A118" s="32">
        <v>4</v>
      </c>
      <c r="B118" s="37" t="s">
        <v>57</v>
      </c>
      <c r="C118" s="32" t="s">
        <v>35</v>
      </c>
      <c r="D118" s="32">
        <v>250</v>
      </c>
      <c r="E118" s="32" t="s">
        <v>36</v>
      </c>
      <c r="F118" s="34">
        <v>10</v>
      </c>
      <c r="G118" s="32">
        <v>4</v>
      </c>
      <c r="H118" s="35"/>
      <c r="I118" s="36">
        <f t="shared" si="21"/>
        <v>464</v>
      </c>
      <c r="J118" s="36">
        <f t="shared" si="21"/>
        <v>352</v>
      </c>
      <c r="K118" s="36">
        <f t="shared" si="21"/>
        <v>80</v>
      </c>
      <c r="L118" s="36">
        <f t="shared" si="21"/>
        <v>48</v>
      </c>
      <c r="M118" s="36">
        <f t="shared" si="21"/>
        <v>107</v>
      </c>
      <c r="N118" s="36">
        <f t="shared" si="21"/>
        <v>200</v>
      </c>
      <c r="O118" s="36">
        <f t="shared" si="21"/>
        <v>612</v>
      </c>
      <c r="P118" s="36">
        <f t="shared" si="21"/>
        <v>128</v>
      </c>
      <c r="Q118" s="36">
        <f t="shared" si="21"/>
        <v>119</v>
      </c>
      <c r="R118" s="18">
        <f>SUM(I118:Q118)</f>
        <v>2110</v>
      </c>
      <c r="S118" s="29">
        <v>58</v>
      </c>
      <c r="T118" s="58">
        <f t="shared" si="22"/>
        <v>122380</v>
      </c>
    </row>
    <row r="119" spans="1:20" ht="19.5" customHeight="1">
      <c r="A119" s="32">
        <f>A118+1</f>
        <v>5</v>
      </c>
      <c r="B119" s="37" t="s">
        <v>58</v>
      </c>
      <c r="C119" s="32" t="s">
        <v>35</v>
      </c>
      <c r="D119" s="32">
        <v>500</v>
      </c>
      <c r="E119" s="32" t="s">
        <v>36</v>
      </c>
      <c r="F119" s="34">
        <v>30</v>
      </c>
      <c r="G119" s="32">
        <v>2</v>
      </c>
      <c r="H119" s="40"/>
      <c r="I119" s="36">
        <f t="shared" si="21"/>
        <v>348</v>
      </c>
      <c r="J119" s="36">
        <f t="shared" si="21"/>
        <v>264</v>
      </c>
      <c r="K119" s="36">
        <f t="shared" si="21"/>
        <v>60</v>
      </c>
      <c r="L119" s="36">
        <f t="shared" si="21"/>
        <v>36</v>
      </c>
      <c r="M119" s="36">
        <f t="shared" si="21"/>
        <v>81</v>
      </c>
      <c r="N119" s="36">
        <f t="shared" si="21"/>
        <v>150</v>
      </c>
      <c r="O119" s="36">
        <f t="shared" si="21"/>
        <v>459</v>
      </c>
      <c r="P119" s="36">
        <f t="shared" si="21"/>
        <v>96</v>
      </c>
      <c r="Q119" s="36">
        <f t="shared" si="21"/>
        <v>89</v>
      </c>
      <c r="R119" s="18">
        <f>SUM(I119:Q119)</f>
        <v>1583</v>
      </c>
      <c r="S119" s="29">
        <v>7.33</v>
      </c>
      <c r="T119" s="58">
        <f t="shared" si="22"/>
        <v>11603.39</v>
      </c>
    </row>
    <row r="120" spans="1:20" s="29" customFormat="1" ht="19.5" customHeight="1">
      <c r="A120" s="32">
        <f t="shared" si="23"/>
        <v>6</v>
      </c>
      <c r="B120" s="33" t="s">
        <v>59</v>
      </c>
      <c r="C120" s="32" t="s">
        <v>35</v>
      </c>
      <c r="D120" s="32">
        <v>25</v>
      </c>
      <c r="E120" s="32" t="s">
        <v>36</v>
      </c>
      <c r="F120" s="32">
        <v>25</v>
      </c>
      <c r="G120" s="32">
        <v>7</v>
      </c>
      <c r="H120" s="16"/>
      <c r="I120" s="36">
        <f t="shared" si="21"/>
        <v>20300</v>
      </c>
      <c r="J120" s="36">
        <f t="shared" si="21"/>
        <v>15400</v>
      </c>
      <c r="K120" s="36">
        <f t="shared" si="21"/>
        <v>3500</v>
      </c>
      <c r="L120" s="36">
        <f t="shared" si="21"/>
        <v>2100</v>
      </c>
      <c r="M120" s="36">
        <f t="shared" si="21"/>
        <v>4676</v>
      </c>
      <c r="N120" s="36">
        <f t="shared" si="21"/>
        <v>8750</v>
      </c>
      <c r="O120" s="36">
        <f t="shared" si="21"/>
        <v>26740</v>
      </c>
      <c r="P120" s="36">
        <f t="shared" si="21"/>
        <v>5600</v>
      </c>
      <c r="Q120" s="36">
        <f t="shared" si="21"/>
        <v>5180</v>
      </c>
      <c r="R120" s="18">
        <f>SUM(I120:Q120)</f>
        <v>92246</v>
      </c>
      <c r="S120" s="29">
        <v>2.4</v>
      </c>
      <c r="T120" s="58">
        <f t="shared" si="22"/>
        <v>221390.4</v>
      </c>
    </row>
    <row r="121" spans="1:20" s="29" customFormat="1" ht="52.5">
      <c r="A121" s="32">
        <f t="shared" si="23"/>
        <v>7</v>
      </c>
      <c r="B121" s="13" t="s">
        <v>30</v>
      </c>
      <c r="C121" s="32" t="s">
        <v>31</v>
      </c>
      <c r="D121" s="32">
        <v>250</v>
      </c>
      <c r="E121" s="32" t="s">
        <v>32</v>
      </c>
      <c r="F121" s="32">
        <v>250</v>
      </c>
      <c r="G121" s="32">
        <v>20</v>
      </c>
      <c r="H121" s="35"/>
      <c r="I121" s="36">
        <f t="shared" si="21"/>
        <v>58000</v>
      </c>
      <c r="J121" s="36">
        <f t="shared" si="21"/>
        <v>44000</v>
      </c>
      <c r="K121" s="36">
        <f t="shared" si="21"/>
        <v>10000</v>
      </c>
      <c r="L121" s="36">
        <f t="shared" si="21"/>
        <v>6000</v>
      </c>
      <c r="M121" s="36">
        <f t="shared" si="21"/>
        <v>13360</v>
      </c>
      <c r="N121" s="36">
        <f t="shared" si="21"/>
        <v>25000</v>
      </c>
      <c r="O121" s="36">
        <f t="shared" si="21"/>
        <v>76400</v>
      </c>
      <c r="P121" s="36">
        <f t="shared" si="21"/>
        <v>16000</v>
      </c>
      <c r="Q121" s="36">
        <f t="shared" si="21"/>
        <v>14800</v>
      </c>
      <c r="R121" s="18">
        <f>SUM(I121:Q121)</f>
        <v>263560</v>
      </c>
      <c r="S121" s="29">
        <v>4.35</v>
      </c>
      <c r="T121" s="58">
        <f t="shared" si="22"/>
        <v>1146486</v>
      </c>
    </row>
    <row r="122" spans="1:20" s="29" customFormat="1" ht="45" customHeight="1" hidden="1">
      <c r="A122" s="32"/>
      <c r="B122" s="33"/>
      <c r="C122" s="32"/>
      <c r="D122" s="32"/>
      <c r="E122" s="32"/>
      <c r="F122" s="32"/>
      <c r="G122" s="32"/>
      <c r="H122" s="21"/>
      <c r="I122" s="36" t="e">
        <f t="shared" si="21"/>
        <v>#DIV/0!</v>
      </c>
      <c r="J122" s="36" t="e">
        <f t="shared" si="21"/>
        <v>#DIV/0!</v>
      </c>
      <c r="K122" s="36" t="e">
        <f t="shared" si="21"/>
        <v>#DIV/0!</v>
      </c>
      <c r="L122" s="36" t="e">
        <f t="shared" si="21"/>
        <v>#DIV/0!</v>
      </c>
      <c r="M122" s="36" t="e">
        <f t="shared" si="21"/>
        <v>#DIV/0!</v>
      </c>
      <c r="N122" s="36" t="e">
        <f t="shared" si="21"/>
        <v>#DIV/0!</v>
      </c>
      <c r="O122" s="36" t="e">
        <f t="shared" si="21"/>
        <v>#DIV/0!</v>
      </c>
      <c r="P122" s="36" t="e">
        <f t="shared" si="21"/>
        <v>#DIV/0!</v>
      </c>
      <c r="Q122" s="36" t="e">
        <f t="shared" si="21"/>
        <v>#DIV/0!</v>
      </c>
      <c r="R122" s="18"/>
      <c r="T122" s="58">
        <f t="shared" si="22"/>
        <v>0</v>
      </c>
    </row>
    <row r="123" spans="1:20" s="29" customFormat="1" ht="19.5" customHeight="1">
      <c r="A123" s="32">
        <v>8</v>
      </c>
      <c r="B123" s="37" t="s">
        <v>60</v>
      </c>
      <c r="C123" s="32" t="s">
        <v>35</v>
      </c>
      <c r="D123" s="32">
        <v>500</v>
      </c>
      <c r="E123" s="32" t="s">
        <v>36</v>
      </c>
      <c r="F123" s="32">
        <v>30</v>
      </c>
      <c r="G123" s="32">
        <v>2</v>
      </c>
      <c r="H123" s="41"/>
      <c r="I123" s="36">
        <f t="shared" si="21"/>
        <v>348</v>
      </c>
      <c r="J123" s="36">
        <f t="shared" si="21"/>
        <v>264</v>
      </c>
      <c r="K123" s="36">
        <f t="shared" si="21"/>
        <v>60</v>
      </c>
      <c r="L123" s="36">
        <f t="shared" si="21"/>
        <v>36</v>
      </c>
      <c r="M123" s="36">
        <f t="shared" si="21"/>
        <v>81</v>
      </c>
      <c r="N123" s="36">
        <f t="shared" si="21"/>
        <v>150</v>
      </c>
      <c r="O123" s="36">
        <f t="shared" si="21"/>
        <v>459</v>
      </c>
      <c r="P123" s="36">
        <f t="shared" si="21"/>
        <v>96</v>
      </c>
      <c r="Q123" s="36">
        <f t="shared" si="21"/>
        <v>89</v>
      </c>
      <c r="R123" s="18">
        <f aca="true" t="shared" si="24" ref="R123:R128">SUM(I123:Q123)</f>
        <v>1583</v>
      </c>
      <c r="S123" s="29">
        <v>11.8</v>
      </c>
      <c r="T123" s="58">
        <f t="shared" si="22"/>
        <v>18679.4</v>
      </c>
    </row>
    <row r="124" spans="1:20" s="29" customFormat="1" ht="36.75" customHeight="1">
      <c r="A124" s="32">
        <f t="shared" si="23"/>
        <v>9</v>
      </c>
      <c r="B124" s="33" t="s">
        <v>61</v>
      </c>
      <c r="C124" s="32" t="s">
        <v>35</v>
      </c>
      <c r="D124" s="32">
        <v>200</v>
      </c>
      <c r="E124" s="32" t="s">
        <v>36</v>
      </c>
      <c r="F124" s="32">
        <v>30</v>
      </c>
      <c r="G124" s="32">
        <v>1</v>
      </c>
      <c r="H124" s="40"/>
      <c r="I124" s="36">
        <f t="shared" si="21"/>
        <v>435</v>
      </c>
      <c r="J124" s="36">
        <f t="shared" si="21"/>
        <v>330</v>
      </c>
      <c r="K124" s="36">
        <f t="shared" si="21"/>
        <v>75</v>
      </c>
      <c r="L124" s="36">
        <f t="shared" si="21"/>
        <v>45</v>
      </c>
      <c r="M124" s="36">
        <f t="shared" si="21"/>
        <v>101</v>
      </c>
      <c r="N124" s="36">
        <f t="shared" si="21"/>
        <v>188</v>
      </c>
      <c r="O124" s="36">
        <f t="shared" si="21"/>
        <v>573</v>
      </c>
      <c r="P124" s="36">
        <f t="shared" si="21"/>
        <v>120</v>
      </c>
      <c r="Q124" s="36">
        <f t="shared" si="21"/>
        <v>111</v>
      </c>
      <c r="R124" s="18">
        <f t="shared" si="24"/>
        <v>1978</v>
      </c>
      <c r="S124" s="29">
        <v>4.05</v>
      </c>
      <c r="T124" s="58">
        <f t="shared" si="22"/>
        <v>8010.9</v>
      </c>
    </row>
    <row r="125" spans="1:20" ht="19.5" customHeight="1">
      <c r="A125" s="32">
        <f t="shared" si="23"/>
        <v>10</v>
      </c>
      <c r="B125" s="37" t="s">
        <v>62</v>
      </c>
      <c r="C125" s="32" t="s">
        <v>31</v>
      </c>
      <c r="D125" s="32">
        <v>210</v>
      </c>
      <c r="E125" s="32" t="s">
        <v>36</v>
      </c>
      <c r="F125" s="34">
        <v>20</v>
      </c>
      <c r="G125" s="32">
        <v>2</v>
      </c>
      <c r="H125" s="35"/>
      <c r="I125" s="36">
        <f t="shared" si="21"/>
        <v>553</v>
      </c>
      <c r="J125" s="36">
        <f t="shared" si="21"/>
        <v>420</v>
      </c>
      <c r="K125" s="36">
        <f t="shared" si="21"/>
        <v>96</v>
      </c>
      <c r="L125" s="36">
        <f t="shared" si="21"/>
        <v>58</v>
      </c>
      <c r="M125" s="36">
        <f t="shared" si="21"/>
        <v>128</v>
      </c>
      <c r="N125" s="36">
        <f t="shared" si="21"/>
        <v>239</v>
      </c>
      <c r="O125" s="36">
        <f t="shared" si="21"/>
        <v>728</v>
      </c>
      <c r="P125" s="36">
        <f t="shared" si="21"/>
        <v>153</v>
      </c>
      <c r="Q125" s="36">
        <f t="shared" si="21"/>
        <v>141</v>
      </c>
      <c r="R125" s="18">
        <f t="shared" si="24"/>
        <v>2516</v>
      </c>
      <c r="S125" s="29">
        <v>4.2</v>
      </c>
      <c r="T125" s="58">
        <f t="shared" si="22"/>
        <v>10567.2</v>
      </c>
    </row>
    <row r="126" spans="1:20" ht="19.5" customHeight="1">
      <c r="A126" s="32">
        <f>A125+1</f>
        <v>11</v>
      </c>
      <c r="B126" s="37" t="s">
        <v>63</v>
      </c>
      <c r="C126" s="32" t="s">
        <v>35</v>
      </c>
      <c r="D126" s="32">
        <v>500</v>
      </c>
      <c r="E126" s="32" t="s">
        <v>36</v>
      </c>
      <c r="F126" s="34">
        <v>20</v>
      </c>
      <c r="G126" s="32">
        <v>4</v>
      </c>
      <c r="H126" s="41"/>
      <c r="I126" s="36">
        <f t="shared" si="21"/>
        <v>464</v>
      </c>
      <c r="J126" s="36">
        <f t="shared" si="21"/>
        <v>352</v>
      </c>
      <c r="K126" s="36">
        <f t="shared" si="21"/>
        <v>80</v>
      </c>
      <c r="L126" s="36">
        <f t="shared" si="21"/>
        <v>48</v>
      </c>
      <c r="M126" s="36">
        <f t="shared" si="21"/>
        <v>107</v>
      </c>
      <c r="N126" s="36">
        <f t="shared" si="21"/>
        <v>200</v>
      </c>
      <c r="O126" s="36">
        <f t="shared" si="21"/>
        <v>612</v>
      </c>
      <c r="P126" s="36">
        <f t="shared" si="21"/>
        <v>128</v>
      </c>
      <c r="Q126" s="36">
        <f t="shared" si="21"/>
        <v>119</v>
      </c>
      <c r="R126" s="18">
        <f t="shared" si="24"/>
        <v>2110</v>
      </c>
      <c r="S126" s="29">
        <v>18.5</v>
      </c>
      <c r="T126" s="58">
        <f t="shared" si="22"/>
        <v>39035</v>
      </c>
    </row>
    <row r="127" spans="1:20" ht="19.5" customHeight="1">
      <c r="A127" s="32">
        <v>12</v>
      </c>
      <c r="B127" s="37" t="s">
        <v>64</v>
      </c>
      <c r="C127" s="32" t="s">
        <v>56</v>
      </c>
      <c r="D127" s="32">
        <v>230</v>
      </c>
      <c r="E127" s="32" t="s">
        <v>36</v>
      </c>
      <c r="F127" s="34">
        <v>30</v>
      </c>
      <c r="G127" s="32">
        <v>2</v>
      </c>
      <c r="H127" s="41"/>
      <c r="I127" s="36">
        <f t="shared" si="21"/>
        <v>757</v>
      </c>
      <c r="J127" s="36">
        <f t="shared" si="21"/>
        <v>574</v>
      </c>
      <c r="K127" s="36">
        <f t="shared" si="21"/>
        <v>131</v>
      </c>
      <c r="L127" s="36">
        <f t="shared" si="21"/>
        <v>79</v>
      </c>
      <c r="M127" s="36">
        <f t="shared" si="21"/>
        <v>175</v>
      </c>
      <c r="N127" s="36">
        <f t="shared" si="21"/>
        <v>327</v>
      </c>
      <c r="O127" s="36">
        <f t="shared" si="21"/>
        <v>997</v>
      </c>
      <c r="P127" s="36">
        <f t="shared" si="21"/>
        <v>209</v>
      </c>
      <c r="Q127" s="36">
        <f t="shared" si="21"/>
        <v>194</v>
      </c>
      <c r="R127" s="18">
        <f t="shared" si="24"/>
        <v>3443</v>
      </c>
      <c r="S127" s="29">
        <v>11.94</v>
      </c>
      <c r="T127" s="58">
        <f t="shared" si="22"/>
        <v>41109.42</v>
      </c>
    </row>
    <row r="128" spans="1:20" ht="27">
      <c r="A128" s="32">
        <v>13</v>
      </c>
      <c r="B128" s="33" t="s">
        <v>65</v>
      </c>
      <c r="C128" s="32" t="s">
        <v>35</v>
      </c>
      <c r="D128" s="32">
        <v>300</v>
      </c>
      <c r="E128" s="32" t="s">
        <v>36</v>
      </c>
      <c r="F128" s="34">
        <v>50</v>
      </c>
      <c r="G128" s="32">
        <v>2</v>
      </c>
      <c r="H128" s="41"/>
      <c r="I128" s="36">
        <f t="shared" si="21"/>
        <v>967</v>
      </c>
      <c r="J128" s="36">
        <f t="shared" si="21"/>
        <v>734</v>
      </c>
      <c r="K128" s="36">
        <f t="shared" si="21"/>
        <v>167</v>
      </c>
      <c r="L128" s="36">
        <f t="shared" si="21"/>
        <v>100</v>
      </c>
      <c r="M128" s="36">
        <f t="shared" si="21"/>
        <v>223</v>
      </c>
      <c r="N128" s="36">
        <f t="shared" si="21"/>
        <v>417</v>
      </c>
      <c r="O128" s="36">
        <f t="shared" si="21"/>
        <v>1274</v>
      </c>
      <c r="P128" s="36">
        <f t="shared" si="21"/>
        <v>267</v>
      </c>
      <c r="Q128" s="36">
        <f t="shared" si="21"/>
        <v>247</v>
      </c>
      <c r="R128" s="18">
        <f t="shared" si="24"/>
        <v>4396</v>
      </c>
      <c r="S128" s="29">
        <v>20</v>
      </c>
      <c r="T128" s="58">
        <f t="shared" si="22"/>
        <v>87920</v>
      </c>
    </row>
    <row r="129" spans="1:20" ht="27">
      <c r="A129" s="32">
        <v>14</v>
      </c>
      <c r="B129" s="33" t="s">
        <v>66</v>
      </c>
      <c r="C129" s="32" t="s">
        <v>35</v>
      </c>
      <c r="D129" s="32">
        <v>200</v>
      </c>
      <c r="E129" s="32" t="s">
        <v>36</v>
      </c>
      <c r="F129" s="32">
        <v>30</v>
      </c>
      <c r="G129" s="32">
        <v>1</v>
      </c>
      <c r="H129" s="41"/>
      <c r="I129" s="36">
        <f t="shared" si="21"/>
        <v>435</v>
      </c>
      <c r="J129" s="36">
        <f t="shared" si="21"/>
        <v>330</v>
      </c>
      <c r="K129" s="36">
        <f t="shared" si="21"/>
        <v>75</v>
      </c>
      <c r="L129" s="36">
        <f t="shared" si="21"/>
        <v>45</v>
      </c>
      <c r="M129" s="36">
        <f t="shared" si="21"/>
        <v>101</v>
      </c>
      <c r="N129" s="36">
        <f t="shared" si="21"/>
        <v>188</v>
      </c>
      <c r="O129" s="36">
        <f t="shared" si="21"/>
        <v>573</v>
      </c>
      <c r="P129" s="36">
        <f t="shared" si="21"/>
        <v>120</v>
      </c>
      <c r="Q129" s="36">
        <f t="shared" si="21"/>
        <v>111</v>
      </c>
      <c r="R129" s="36">
        <f t="shared" si="21"/>
        <v>1977</v>
      </c>
      <c r="S129" s="29">
        <v>4.05</v>
      </c>
      <c r="T129" s="58">
        <f t="shared" si="22"/>
        <v>8006.849999999999</v>
      </c>
    </row>
    <row r="130" spans="1:20" ht="18.75" customHeight="1">
      <c r="A130" s="23"/>
      <c r="B130" s="23"/>
      <c r="C130" s="23"/>
      <c r="D130" s="23"/>
      <c r="E130" s="23"/>
      <c r="F130" s="23"/>
      <c r="G130" s="24"/>
      <c r="H130" s="25"/>
      <c r="I130" s="25"/>
      <c r="J130" s="25"/>
      <c r="K130" s="25"/>
      <c r="L130" s="25"/>
      <c r="M130" s="25"/>
      <c r="N130" s="25"/>
      <c r="O130" s="25"/>
      <c r="P130" s="25"/>
      <c r="Q130" s="24"/>
      <c r="R130" s="24"/>
      <c r="T130" s="19">
        <f>SUM(T114:T129)</f>
        <v>1897926.7399999998</v>
      </c>
    </row>
    <row r="131" spans="1:18" ht="79.5" customHeight="1">
      <c r="A131" s="219" t="s">
        <v>42</v>
      </c>
      <c r="B131" s="220"/>
      <c r="C131" s="220"/>
      <c r="D131" s="220"/>
      <c r="E131" s="220"/>
      <c r="F131" s="220"/>
      <c r="G131" s="221"/>
      <c r="H131" s="222" t="s">
        <v>43</v>
      </c>
      <c r="I131" s="223"/>
      <c r="J131" s="223"/>
      <c r="K131" s="223"/>
      <c r="L131" s="224"/>
      <c r="M131" s="222" t="s">
        <v>67</v>
      </c>
      <c r="N131" s="223"/>
      <c r="O131" s="223"/>
      <c r="P131" s="223"/>
      <c r="Q131" s="223"/>
      <c r="R131" s="224"/>
    </row>
    <row r="132" spans="1:18" ht="9" customHeight="1">
      <c r="A132" s="26"/>
      <c r="B132" s="26"/>
      <c r="C132" s="26"/>
      <c r="D132" s="26"/>
      <c r="E132" s="26"/>
      <c r="F132" s="26"/>
      <c r="G132" s="27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9.5" customHeight="1">
      <c r="A133" s="228" t="s">
        <v>44</v>
      </c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30"/>
      <c r="M133" s="231" t="s">
        <v>45</v>
      </c>
      <c r="N133" s="232"/>
      <c r="O133" s="232"/>
      <c r="P133" s="232"/>
      <c r="Q133" s="232"/>
      <c r="R133" s="233"/>
    </row>
    <row r="135" spans="1:18" ht="39.75" customHeight="1">
      <c r="A135" s="196"/>
      <c r="B135" s="197"/>
      <c r="C135" s="234" t="s">
        <v>0</v>
      </c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6"/>
      <c r="Q135" s="201" t="s">
        <v>1</v>
      </c>
      <c r="R135" s="201"/>
    </row>
    <row r="136" spans="1:18" ht="39.75" customHeight="1">
      <c r="A136" s="198"/>
      <c r="B136" s="199"/>
      <c r="C136" s="237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9"/>
      <c r="Q136" s="201" t="s">
        <v>91</v>
      </c>
      <c r="R136" s="201"/>
    </row>
    <row r="137" spans="1:18" ht="9" customHeight="1">
      <c r="A137" s="1"/>
      <c r="B137" s="1"/>
      <c r="C137" s="1"/>
      <c r="D137" s="1"/>
      <c r="E137" s="1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3"/>
    </row>
    <row r="138" spans="1:18" ht="19.5" customHeight="1">
      <c r="A138" s="202" t="s">
        <v>2</v>
      </c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</row>
    <row r="139" spans="1:18" ht="9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9.5" customHeight="1">
      <c r="A140" s="203" t="s">
        <v>3</v>
      </c>
      <c r="B140" s="204"/>
      <c r="C140" s="205">
        <v>42309</v>
      </c>
      <c r="D140" s="206"/>
      <c r="E140" s="5"/>
      <c r="F140" s="5"/>
      <c r="G140" s="207" t="s">
        <v>4</v>
      </c>
      <c r="H140" s="207"/>
      <c r="I140" s="6">
        <f aca="true" t="shared" si="25" ref="I140:Q140">I141*$C143</f>
        <v>58000</v>
      </c>
      <c r="J140" s="6">
        <f t="shared" si="25"/>
        <v>44000</v>
      </c>
      <c r="K140" s="6">
        <f t="shared" si="25"/>
        <v>10000</v>
      </c>
      <c r="L140" s="6">
        <f t="shared" si="25"/>
        <v>6000</v>
      </c>
      <c r="M140" s="6">
        <f t="shared" si="25"/>
        <v>13360</v>
      </c>
      <c r="N140" s="6">
        <f t="shared" si="25"/>
        <v>25000</v>
      </c>
      <c r="O140" s="6">
        <f t="shared" si="25"/>
        <v>76400</v>
      </c>
      <c r="P140" s="6">
        <f t="shared" si="25"/>
        <v>16000</v>
      </c>
      <c r="Q140" s="6">
        <f t="shared" si="25"/>
        <v>14800</v>
      </c>
      <c r="R140" s="6">
        <f>SUM(I140:Q140)</f>
        <v>263560</v>
      </c>
    </row>
    <row r="141" spans="1:18" ht="19.5" customHeight="1">
      <c r="A141" s="210" t="s">
        <v>49</v>
      </c>
      <c r="B141" s="211"/>
      <c r="C141" s="211"/>
      <c r="D141" s="212"/>
      <c r="E141" s="5"/>
      <c r="F141" s="5"/>
      <c r="G141" s="207" t="s">
        <v>6</v>
      </c>
      <c r="H141" s="207"/>
      <c r="I141" s="6">
        <v>2900</v>
      </c>
      <c r="J141" s="6">
        <v>2200</v>
      </c>
      <c r="K141" s="6">
        <v>500</v>
      </c>
      <c r="L141" s="6">
        <v>300</v>
      </c>
      <c r="M141" s="6">
        <v>668</v>
      </c>
      <c r="N141" s="6">
        <v>1250</v>
      </c>
      <c r="O141" s="6">
        <v>3820</v>
      </c>
      <c r="P141" s="6">
        <v>800</v>
      </c>
      <c r="Q141" s="6">
        <v>740</v>
      </c>
      <c r="R141" s="6">
        <f>SUM(I141:Q141)</f>
        <v>13178</v>
      </c>
    </row>
    <row r="142" spans="1:18" ht="19.5" customHeight="1">
      <c r="A142" s="213"/>
      <c r="B142" s="214"/>
      <c r="C142" s="214"/>
      <c r="D142" s="215"/>
      <c r="E142" s="5"/>
      <c r="F142" s="5"/>
      <c r="G142" s="207"/>
      <c r="H142" s="207"/>
      <c r="I142" s="6"/>
      <c r="J142" s="6"/>
      <c r="K142" s="6"/>
      <c r="L142" s="6"/>
      <c r="M142" s="6"/>
      <c r="N142" s="6"/>
      <c r="O142" s="6"/>
      <c r="P142" s="6"/>
      <c r="Q142" s="6"/>
      <c r="R142" s="6">
        <f>SUM(I142:Q142)</f>
        <v>0</v>
      </c>
    </row>
    <row r="143" spans="1:18" ht="19.5" customHeight="1">
      <c r="A143" s="216" t="s">
        <v>8</v>
      </c>
      <c r="B143" s="217"/>
      <c r="C143" s="218">
        <v>20</v>
      </c>
      <c r="D143" s="218"/>
      <c r="E143" s="5"/>
      <c r="F143" s="5"/>
      <c r="G143" s="207"/>
      <c r="H143" s="207"/>
      <c r="I143" s="6"/>
      <c r="J143" s="6"/>
      <c r="K143" s="6"/>
      <c r="L143" s="6"/>
      <c r="M143" s="6"/>
      <c r="N143" s="6"/>
      <c r="O143" s="6"/>
      <c r="P143" s="6"/>
      <c r="Q143" s="6"/>
      <c r="R143" s="6">
        <f>SUM(I143:Q143)</f>
        <v>0</v>
      </c>
    </row>
    <row r="144" spans="1:18" ht="9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20" ht="15" customHeight="1">
      <c r="A145" s="225" t="s">
        <v>10</v>
      </c>
      <c r="B145" s="225" t="s">
        <v>11</v>
      </c>
      <c r="C145" s="190" t="s">
        <v>12</v>
      </c>
      <c r="D145" s="191"/>
      <c r="E145" s="192"/>
      <c r="F145" s="227" t="s">
        <v>50</v>
      </c>
      <c r="G145" s="227" t="s">
        <v>51</v>
      </c>
      <c r="H145" s="208" t="s">
        <v>14</v>
      </c>
      <c r="I145" s="190" t="s">
        <v>15</v>
      </c>
      <c r="J145" s="191"/>
      <c r="K145" s="191"/>
      <c r="L145" s="191"/>
      <c r="M145" s="191"/>
      <c r="N145" s="191"/>
      <c r="O145" s="191"/>
      <c r="P145" s="191"/>
      <c r="Q145" s="192"/>
      <c r="R145" s="208" t="s">
        <v>16</v>
      </c>
      <c r="S145" s="240" t="s">
        <v>95</v>
      </c>
      <c r="T145" s="243" t="s">
        <v>96</v>
      </c>
    </row>
    <row r="146" spans="1:20" ht="25.5" customHeight="1">
      <c r="A146" s="226"/>
      <c r="B146" s="226"/>
      <c r="C146" s="10" t="s">
        <v>17</v>
      </c>
      <c r="D146" s="10" t="s">
        <v>18</v>
      </c>
      <c r="E146" s="10" t="s">
        <v>19</v>
      </c>
      <c r="F146" s="227"/>
      <c r="G146" s="227"/>
      <c r="H146" s="209"/>
      <c r="I146" s="11" t="s">
        <v>20</v>
      </c>
      <c r="J146" s="11" t="s">
        <v>22</v>
      </c>
      <c r="K146" s="11" t="s">
        <v>23</v>
      </c>
      <c r="L146" s="11" t="s">
        <v>24</v>
      </c>
      <c r="M146" s="11" t="s">
        <v>25</v>
      </c>
      <c r="N146" s="11" t="s">
        <v>26</v>
      </c>
      <c r="O146" s="11" t="s">
        <v>27</v>
      </c>
      <c r="P146" s="11" t="s">
        <v>28</v>
      </c>
      <c r="Q146" s="11" t="s">
        <v>29</v>
      </c>
      <c r="R146" s="209"/>
      <c r="S146" s="242"/>
      <c r="T146" s="244"/>
    </row>
    <row r="147" spans="1:20" ht="19.5" customHeight="1">
      <c r="A147" s="32">
        <v>1</v>
      </c>
      <c r="B147" s="33" t="s">
        <v>52</v>
      </c>
      <c r="C147" s="32" t="s">
        <v>53</v>
      </c>
      <c r="D147" s="32">
        <v>500</v>
      </c>
      <c r="E147" s="32" t="s">
        <v>32</v>
      </c>
      <c r="F147" s="34">
        <v>5</v>
      </c>
      <c r="G147" s="32">
        <v>18</v>
      </c>
      <c r="H147" s="35"/>
      <c r="I147" s="36">
        <f aca="true" t="shared" si="26" ref="I147:Q156">ROUNDUP(($F147*$G147*I$7)/$D147,0)</f>
        <v>522</v>
      </c>
      <c r="J147" s="36">
        <f t="shared" si="26"/>
        <v>396</v>
      </c>
      <c r="K147" s="36">
        <f t="shared" si="26"/>
        <v>90</v>
      </c>
      <c r="L147" s="36">
        <f t="shared" si="26"/>
        <v>54</v>
      </c>
      <c r="M147" s="36">
        <f t="shared" si="26"/>
        <v>121</v>
      </c>
      <c r="N147" s="36">
        <f t="shared" si="26"/>
        <v>225</v>
      </c>
      <c r="O147" s="36">
        <f t="shared" si="26"/>
        <v>688</v>
      </c>
      <c r="P147" s="36">
        <f t="shared" si="26"/>
        <v>144</v>
      </c>
      <c r="Q147" s="36">
        <f t="shared" si="26"/>
        <v>134</v>
      </c>
      <c r="R147" s="18">
        <f>SUM(I147:Q147)</f>
        <v>2374</v>
      </c>
      <c r="S147" s="29">
        <v>12.47</v>
      </c>
      <c r="T147" s="58">
        <f aca="true" t="shared" si="27" ref="T147:T162">R147*S147</f>
        <v>29603.780000000002</v>
      </c>
    </row>
    <row r="148" spans="1:20" ht="19.5" customHeight="1">
      <c r="A148" s="32">
        <f>A147+1</f>
        <v>2</v>
      </c>
      <c r="B148" s="37" t="s">
        <v>54</v>
      </c>
      <c r="C148" s="32" t="s">
        <v>35</v>
      </c>
      <c r="D148" s="32">
        <v>400</v>
      </c>
      <c r="E148" s="32" t="s">
        <v>36</v>
      </c>
      <c r="F148" s="34">
        <v>20</v>
      </c>
      <c r="G148" s="32">
        <v>4</v>
      </c>
      <c r="H148" s="35"/>
      <c r="I148" s="36">
        <f t="shared" si="26"/>
        <v>580</v>
      </c>
      <c r="J148" s="36">
        <f t="shared" si="26"/>
        <v>440</v>
      </c>
      <c r="K148" s="36">
        <f t="shared" si="26"/>
        <v>100</v>
      </c>
      <c r="L148" s="36">
        <f t="shared" si="26"/>
        <v>60</v>
      </c>
      <c r="M148" s="36">
        <f t="shared" si="26"/>
        <v>134</v>
      </c>
      <c r="N148" s="36">
        <f t="shared" si="26"/>
        <v>250</v>
      </c>
      <c r="O148" s="36">
        <f t="shared" si="26"/>
        <v>764</v>
      </c>
      <c r="P148" s="36">
        <f t="shared" si="26"/>
        <v>160</v>
      </c>
      <c r="Q148" s="36">
        <f t="shared" si="26"/>
        <v>148</v>
      </c>
      <c r="R148" s="18">
        <f>SUM(I148:Q148)</f>
        <v>2636</v>
      </c>
      <c r="S148" s="29">
        <v>6.5</v>
      </c>
      <c r="T148" s="58">
        <f t="shared" si="27"/>
        <v>17134</v>
      </c>
    </row>
    <row r="149" spans="1:20" ht="28.5" customHeight="1">
      <c r="A149" s="32">
        <f aca="true" t="shared" si="28" ref="A149:A158">A148+1</f>
        <v>3</v>
      </c>
      <c r="B149" s="38" t="s">
        <v>55</v>
      </c>
      <c r="C149" s="32" t="s">
        <v>56</v>
      </c>
      <c r="D149" s="32">
        <v>100</v>
      </c>
      <c r="E149" s="32" t="s">
        <v>36</v>
      </c>
      <c r="F149" s="34">
        <v>30</v>
      </c>
      <c r="G149" s="32">
        <v>4</v>
      </c>
      <c r="H149" s="35"/>
      <c r="I149" s="36">
        <f t="shared" si="26"/>
        <v>3480</v>
      </c>
      <c r="J149" s="36">
        <f t="shared" si="26"/>
        <v>2640</v>
      </c>
      <c r="K149" s="36">
        <f t="shared" si="26"/>
        <v>600</v>
      </c>
      <c r="L149" s="36">
        <f t="shared" si="26"/>
        <v>360</v>
      </c>
      <c r="M149" s="36">
        <f t="shared" si="26"/>
        <v>802</v>
      </c>
      <c r="N149" s="36">
        <f t="shared" si="26"/>
        <v>1500</v>
      </c>
      <c r="O149" s="36">
        <f t="shared" si="26"/>
        <v>4584</v>
      </c>
      <c r="P149" s="36">
        <f t="shared" si="26"/>
        <v>960</v>
      </c>
      <c r="Q149" s="36">
        <f t="shared" si="26"/>
        <v>888</v>
      </c>
      <c r="R149" s="18">
        <f>SUM(I149:Q149)</f>
        <v>15814</v>
      </c>
      <c r="S149" s="29">
        <v>8.6</v>
      </c>
      <c r="T149" s="58">
        <f t="shared" si="27"/>
        <v>136000.4</v>
      </c>
    </row>
    <row r="150" spans="1:20" ht="19.5" customHeight="1" hidden="1">
      <c r="A150" s="32"/>
      <c r="B150" s="37"/>
      <c r="C150" s="32"/>
      <c r="D150" s="32"/>
      <c r="E150" s="32"/>
      <c r="F150" s="34"/>
      <c r="G150" s="32"/>
      <c r="H150" s="39"/>
      <c r="I150" s="36" t="e">
        <f t="shared" si="26"/>
        <v>#DIV/0!</v>
      </c>
      <c r="J150" s="36" t="e">
        <f t="shared" si="26"/>
        <v>#DIV/0!</v>
      </c>
      <c r="K150" s="36" t="e">
        <f t="shared" si="26"/>
        <v>#DIV/0!</v>
      </c>
      <c r="L150" s="36" t="e">
        <f t="shared" si="26"/>
        <v>#DIV/0!</v>
      </c>
      <c r="M150" s="36" t="e">
        <f t="shared" si="26"/>
        <v>#DIV/0!</v>
      </c>
      <c r="N150" s="36" t="e">
        <f t="shared" si="26"/>
        <v>#DIV/0!</v>
      </c>
      <c r="O150" s="36" t="e">
        <f t="shared" si="26"/>
        <v>#DIV/0!</v>
      </c>
      <c r="P150" s="36" t="e">
        <f t="shared" si="26"/>
        <v>#DIV/0!</v>
      </c>
      <c r="Q150" s="36" t="e">
        <f t="shared" si="26"/>
        <v>#DIV/0!</v>
      </c>
      <c r="R150" s="18"/>
      <c r="S150" s="29"/>
      <c r="T150" s="58">
        <f t="shared" si="27"/>
        <v>0</v>
      </c>
    </row>
    <row r="151" spans="1:20" ht="19.5" customHeight="1">
      <c r="A151" s="32">
        <v>4</v>
      </c>
      <c r="B151" s="37" t="s">
        <v>57</v>
      </c>
      <c r="C151" s="32" t="s">
        <v>35</v>
      </c>
      <c r="D151" s="32">
        <v>250</v>
      </c>
      <c r="E151" s="32" t="s">
        <v>36</v>
      </c>
      <c r="F151" s="34">
        <v>10</v>
      </c>
      <c r="G151" s="32">
        <v>4</v>
      </c>
      <c r="H151" s="35"/>
      <c r="I151" s="36">
        <f t="shared" si="26"/>
        <v>464</v>
      </c>
      <c r="J151" s="36">
        <f t="shared" si="26"/>
        <v>352</v>
      </c>
      <c r="K151" s="36">
        <f t="shared" si="26"/>
        <v>80</v>
      </c>
      <c r="L151" s="36">
        <f t="shared" si="26"/>
        <v>48</v>
      </c>
      <c r="M151" s="36">
        <f t="shared" si="26"/>
        <v>107</v>
      </c>
      <c r="N151" s="36">
        <f t="shared" si="26"/>
        <v>200</v>
      </c>
      <c r="O151" s="36">
        <f t="shared" si="26"/>
        <v>612</v>
      </c>
      <c r="P151" s="36">
        <f t="shared" si="26"/>
        <v>128</v>
      </c>
      <c r="Q151" s="36">
        <f t="shared" si="26"/>
        <v>119</v>
      </c>
      <c r="R151" s="18">
        <f>SUM(I151:Q151)</f>
        <v>2110</v>
      </c>
      <c r="S151" s="29">
        <v>58</v>
      </c>
      <c r="T151" s="58">
        <f t="shared" si="27"/>
        <v>122380</v>
      </c>
    </row>
    <row r="152" spans="1:20" ht="19.5" customHeight="1">
      <c r="A152" s="32">
        <f>A151+1</f>
        <v>5</v>
      </c>
      <c r="B152" s="37" t="s">
        <v>58</v>
      </c>
      <c r="C152" s="32" t="s">
        <v>35</v>
      </c>
      <c r="D152" s="32">
        <v>500</v>
      </c>
      <c r="E152" s="32" t="s">
        <v>36</v>
      </c>
      <c r="F152" s="34">
        <v>30</v>
      </c>
      <c r="G152" s="32">
        <v>2</v>
      </c>
      <c r="H152" s="40"/>
      <c r="I152" s="36">
        <f t="shared" si="26"/>
        <v>348</v>
      </c>
      <c r="J152" s="36">
        <f t="shared" si="26"/>
        <v>264</v>
      </c>
      <c r="K152" s="36">
        <f t="shared" si="26"/>
        <v>60</v>
      </c>
      <c r="L152" s="36">
        <f t="shared" si="26"/>
        <v>36</v>
      </c>
      <c r="M152" s="36">
        <f t="shared" si="26"/>
        <v>81</v>
      </c>
      <c r="N152" s="36">
        <f t="shared" si="26"/>
        <v>150</v>
      </c>
      <c r="O152" s="36">
        <f t="shared" si="26"/>
        <v>459</v>
      </c>
      <c r="P152" s="36">
        <f t="shared" si="26"/>
        <v>96</v>
      </c>
      <c r="Q152" s="36">
        <f t="shared" si="26"/>
        <v>89</v>
      </c>
      <c r="R152" s="18">
        <f>SUM(I152:Q152)</f>
        <v>1583</v>
      </c>
      <c r="S152" s="29">
        <v>7.33</v>
      </c>
      <c r="T152" s="58">
        <f t="shared" si="27"/>
        <v>11603.39</v>
      </c>
    </row>
    <row r="153" spans="1:20" s="29" customFormat="1" ht="19.5" customHeight="1">
      <c r="A153" s="32">
        <f t="shared" si="28"/>
        <v>6</v>
      </c>
      <c r="B153" s="33" t="s">
        <v>59</v>
      </c>
      <c r="C153" s="32" t="s">
        <v>35</v>
      </c>
      <c r="D153" s="32">
        <v>25</v>
      </c>
      <c r="E153" s="32" t="s">
        <v>36</v>
      </c>
      <c r="F153" s="32">
        <v>25</v>
      </c>
      <c r="G153" s="32">
        <v>7</v>
      </c>
      <c r="H153" s="16"/>
      <c r="I153" s="36">
        <f t="shared" si="26"/>
        <v>20300</v>
      </c>
      <c r="J153" s="36">
        <f t="shared" si="26"/>
        <v>15400</v>
      </c>
      <c r="K153" s="36">
        <f t="shared" si="26"/>
        <v>3500</v>
      </c>
      <c r="L153" s="36">
        <f t="shared" si="26"/>
        <v>2100</v>
      </c>
      <c r="M153" s="36">
        <f t="shared" si="26"/>
        <v>4676</v>
      </c>
      <c r="N153" s="36">
        <f t="shared" si="26"/>
        <v>8750</v>
      </c>
      <c r="O153" s="36">
        <f t="shared" si="26"/>
        <v>26740</v>
      </c>
      <c r="P153" s="36">
        <f t="shared" si="26"/>
        <v>5600</v>
      </c>
      <c r="Q153" s="36">
        <f t="shared" si="26"/>
        <v>5180</v>
      </c>
      <c r="R153" s="18">
        <f>SUM(I153:Q153)</f>
        <v>92246</v>
      </c>
      <c r="S153" s="29">
        <v>2.4</v>
      </c>
      <c r="T153" s="58">
        <f t="shared" si="27"/>
        <v>221390.4</v>
      </c>
    </row>
    <row r="154" spans="1:20" s="29" customFormat="1" ht="52.5">
      <c r="A154" s="32">
        <f t="shared" si="28"/>
        <v>7</v>
      </c>
      <c r="B154" s="13" t="s">
        <v>30</v>
      </c>
      <c r="C154" s="32" t="s">
        <v>31</v>
      </c>
      <c r="D154" s="32">
        <v>250</v>
      </c>
      <c r="E154" s="32" t="s">
        <v>32</v>
      </c>
      <c r="F154" s="32">
        <v>250</v>
      </c>
      <c r="G154" s="32">
        <v>20</v>
      </c>
      <c r="H154" s="35"/>
      <c r="I154" s="36">
        <f t="shared" si="26"/>
        <v>58000</v>
      </c>
      <c r="J154" s="36">
        <f t="shared" si="26"/>
        <v>44000</v>
      </c>
      <c r="K154" s="36">
        <f t="shared" si="26"/>
        <v>10000</v>
      </c>
      <c r="L154" s="36">
        <f t="shared" si="26"/>
        <v>6000</v>
      </c>
      <c r="M154" s="36">
        <f t="shared" si="26"/>
        <v>13360</v>
      </c>
      <c r="N154" s="36">
        <f t="shared" si="26"/>
        <v>25000</v>
      </c>
      <c r="O154" s="36">
        <f t="shared" si="26"/>
        <v>76400</v>
      </c>
      <c r="P154" s="36">
        <f t="shared" si="26"/>
        <v>16000</v>
      </c>
      <c r="Q154" s="36">
        <f t="shared" si="26"/>
        <v>14800</v>
      </c>
      <c r="R154" s="18">
        <f>SUM(I154:Q154)</f>
        <v>263560</v>
      </c>
      <c r="S154" s="29">
        <v>4.35</v>
      </c>
      <c r="T154" s="58">
        <f t="shared" si="27"/>
        <v>1146486</v>
      </c>
    </row>
    <row r="155" spans="1:20" s="29" customFormat="1" ht="45" customHeight="1" hidden="1">
      <c r="A155" s="32"/>
      <c r="B155" s="33"/>
      <c r="C155" s="32"/>
      <c r="D155" s="32"/>
      <c r="E155" s="32"/>
      <c r="F155" s="32"/>
      <c r="G155" s="32"/>
      <c r="H155" s="21"/>
      <c r="I155" s="36" t="e">
        <f t="shared" si="26"/>
        <v>#DIV/0!</v>
      </c>
      <c r="J155" s="36" t="e">
        <f t="shared" si="26"/>
        <v>#DIV/0!</v>
      </c>
      <c r="K155" s="36" t="e">
        <f t="shared" si="26"/>
        <v>#DIV/0!</v>
      </c>
      <c r="L155" s="36" t="e">
        <f t="shared" si="26"/>
        <v>#DIV/0!</v>
      </c>
      <c r="M155" s="36" t="e">
        <f t="shared" si="26"/>
        <v>#DIV/0!</v>
      </c>
      <c r="N155" s="36" t="e">
        <f t="shared" si="26"/>
        <v>#DIV/0!</v>
      </c>
      <c r="O155" s="36" t="e">
        <f t="shared" si="26"/>
        <v>#DIV/0!</v>
      </c>
      <c r="P155" s="36" t="e">
        <f t="shared" si="26"/>
        <v>#DIV/0!</v>
      </c>
      <c r="Q155" s="36" t="e">
        <f t="shared" si="26"/>
        <v>#DIV/0!</v>
      </c>
      <c r="R155" s="18"/>
      <c r="T155" s="58">
        <f t="shared" si="27"/>
        <v>0</v>
      </c>
    </row>
    <row r="156" spans="1:20" s="29" customFormat="1" ht="19.5" customHeight="1">
      <c r="A156" s="32">
        <v>8</v>
      </c>
      <c r="B156" s="37" t="s">
        <v>60</v>
      </c>
      <c r="C156" s="32" t="s">
        <v>35</v>
      </c>
      <c r="D156" s="32">
        <v>500</v>
      </c>
      <c r="E156" s="32" t="s">
        <v>36</v>
      </c>
      <c r="F156" s="32">
        <v>30</v>
      </c>
      <c r="G156" s="32">
        <v>2</v>
      </c>
      <c r="H156" s="41"/>
      <c r="I156" s="36">
        <f t="shared" si="26"/>
        <v>348</v>
      </c>
      <c r="J156" s="36">
        <f t="shared" si="26"/>
        <v>264</v>
      </c>
      <c r="K156" s="36">
        <f t="shared" si="26"/>
        <v>60</v>
      </c>
      <c r="L156" s="36">
        <f t="shared" si="26"/>
        <v>36</v>
      </c>
      <c r="M156" s="36">
        <f t="shared" si="26"/>
        <v>81</v>
      </c>
      <c r="N156" s="36">
        <f t="shared" si="26"/>
        <v>150</v>
      </c>
      <c r="O156" s="36">
        <f t="shared" si="26"/>
        <v>459</v>
      </c>
      <c r="P156" s="36">
        <f t="shared" si="26"/>
        <v>96</v>
      </c>
      <c r="Q156" s="36">
        <f t="shared" si="26"/>
        <v>89</v>
      </c>
      <c r="R156" s="18">
        <f aca="true" t="shared" si="29" ref="R156:R162">SUM(I156:Q156)</f>
        <v>1583</v>
      </c>
      <c r="S156" s="29">
        <v>11.8</v>
      </c>
      <c r="T156" s="58">
        <f t="shared" si="27"/>
        <v>18679.4</v>
      </c>
    </row>
    <row r="157" spans="1:20" s="29" customFormat="1" ht="36.75" customHeight="1">
      <c r="A157" s="32">
        <f t="shared" si="28"/>
        <v>9</v>
      </c>
      <c r="B157" s="33" t="s">
        <v>61</v>
      </c>
      <c r="C157" s="32" t="s">
        <v>35</v>
      </c>
      <c r="D157" s="32">
        <v>200</v>
      </c>
      <c r="E157" s="32" t="s">
        <v>36</v>
      </c>
      <c r="F157" s="32">
        <v>30</v>
      </c>
      <c r="G157" s="32">
        <v>1</v>
      </c>
      <c r="H157" s="40"/>
      <c r="I157" s="36">
        <f aca="true" t="shared" si="30" ref="I157:Q162">ROUNDUP(($F157*$G157*I$7)/$D157,0)</f>
        <v>435</v>
      </c>
      <c r="J157" s="36">
        <f t="shared" si="30"/>
        <v>330</v>
      </c>
      <c r="K157" s="36">
        <f t="shared" si="30"/>
        <v>75</v>
      </c>
      <c r="L157" s="36">
        <f t="shared" si="30"/>
        <v>45</v>
      </c>
      <c r="M157" s="36">
        <f t="shared" si="30"/>
        <v>101</v>
      </c>
      <c r="N157" s="36">
        <f t="shared" si="30"/>
        <v>188</v>
      </c>
      <c r="O157" s="36">
        <f t="shared" si="30"/>
        <v>573</v>
      </c>
      <c r="P157" s="36">
        <f t="shared" si="30"/>
        <v>120</v>
      </c>
      <c r="Q157" s="36">
        <f t="shared" si="30"/>
        <v>111</v>
      </c>
      <c r="R157" s="18">
        <f t="shared" si="29"/>
        <v>1978</v>
      </c>
      <c r="S157" s="29">
        <v>4.05</v>
      </c>
      <c r="T157" s="58">
        <f t="shared" si="27"/>
        <v>8010.9</v>
      </c>
    </row>
    <row r="158" spans="1:20" ht="19.5" customHeight="1">
      <c r="A158" s="32">
        <f t="shared" si="28"/>
        <v>10</v>
      </c>
      <c r="B158" s="37" t="s">
        <v>62</v>
      </c>
      <c r="C158" s="32" t="s">
        <v>31</v>
      </c>
      <c r="D158" s="32">
        <v>210</v>
      </c>
      <c r="E158" s="32" t="s">
        <v>36</v>
      </c>
      <c r="F158" s="34">
        <v>20</v>
      </c>
      <c r="G158" s="32">
        <v>2</v>
      </c>
      <c r="H158" s="35"/>
      <c r="I158" s="36">
        <f t="shared" si="30"/>
        <v>553</v>
      </c>
      <c r="J158" s="36">
        <f t="shared" si="30"/>
        <v>420</v>
      </c>
      <c r="K158" s="36">
        <f t="shared" si="30"/>
        <v>96</v>
      </c>
      <c r="L158" s="36">
        <f t="shared" si="30"/>
        <v>58</v>
      </c>
      <c r="M158" s="36">
        <f t="shared" si="30"/>
        <v>128</v>
      </c>
      <c r="N158" s="36">
        <f t="shared" si="30"/>
        <v>239</v>
      </c>
      <c r="O158" s="36">
        <f t="shared" si="30"/>
        <v>728</v>
      </c>
      <c r="P158" s="36">
        <f t="shared" si="30"/>
        <v>153</v>
      </c>
      <c r="Q158" s="36">
        <f t="shared" si="30"/>
        <v>141</v>
      </c>
      <c r="R158" s="18">
        <f t="shared" si="29"/>
        <v>2516</v>
      </c>
      <c r="S158" s="29">
        <v>4.2</v>
      </c>
      <c r="T158" s="58">
        <f t="shared" si="27"/>
        <v>10567.2</v>
      </c>
    </row>
    <row r="159" spans="1:20" ht="19.5" customHeight="1">
      <c r="A159" s="32">
        <f>A158+1</f>
        <v>11</v>
      </c>
      <c r="B159" s="37" t="s">
        <v>63</v>
      </c>
      <c r="C159" s="32" t="s">
        <v>35</v>
      </c>
      <c r="D159" s="32">
        <v>500</v>
      </c>
      <c r="E159" s="32" t="s">
        <v>36</v>
      </c>
      <c r="F159" s="34">
        <v>20</v>
      </c>
      <c r="G159" s="32">
        <v>4</v>
      </c>
      <c r="H159" s="41"/>
      <c r="I159" s="36">
        <f t="shared" si="30"/>
        <v>464</v>
      </c>
      <c r="J159" s="36">
        <f t="shared" si="30"/>
        <v>352</v>
      </c>
      <c r="K159" s="36">
        <f t="shared" si="30"/>
        <v>80</v>
      </c>
      <c r="L159" s="36">
        <f t="shared" si="30"/>
        <v>48</v>
      </c>
      <c r="M159" s="36">
        <f t="shared" si="30"/>
        <v>107</v>
      </c>
      <c r="N159" s="36">
        <f t="shared" si="30"/>
        <v>200</v>
      </c>
      <c r="O159" s="36">
        <f t="shared" si="30"/>
        <v>612</v>
      </c>
      <c r="P159" s="36">
        <f t="shared" si="30"/>
        <v>128</v>
      </c>
      <c r="Q159" s="36">
        <f t="shared" si="30"/>
        <v>119</v>
      </c>
      <c r="R159" s="18">
        <f t="shared" si="29"/>
        <v>2110</v>
      </c>
      <c r="S159" s="29">
        <v>18.5</v>
      </c>
      <c r="T159" s="58">
        <f t="shared" si="27"/>
        <v>39035</v>
      </c>
    </row>
    <row r="160" spans="1:20" ht="19.5" customHeight="1">
      <c r="A160" s="32">
        <v>12</v>
      </c>
      <c r="B160" s="37" t="s">
        <v>64</v>
      </c>
      <c r="C160" s="32" t="s">
        <v>56</v>
      </c>
      <c r="D160" s="32">
        <v>230</v>
      </c>
      <c r="E160" s="32" t="s">
        <v>36</v>
      </c>
      <c r="F160" s="34">
        <v>30</v>
      </c>
      <c r="G160" s="32">
        <v>2</v>
      </c>
      <c r="H160" s="41"/>
      <c r="I160" s="36">
        <f t="shared" si="30"/>
        <v>757</v>
      </c>
      <c r="J160" s="36">
        <f t="shared" si="30"/>
        <v>574</v>
      </c>
      <c r="K160" s="36">
        <f t="shared" si="30"/>
        <v>131</v>
      </c>
      <c r="L160" s="36">
        <f t="shared" si="30"/>
        <v>79</v>
      </c>
      <c r="M160" s="36">
        <f t="shared" si="30"/>
        <v>175</v>
      </c>
      <c r="N160" s="36">
        <f t="shared" si="30"/>
        <v>327</v>
      </c>
      <c r="O160" s="36">
        <f t="shared" si="30"/>
        <v>997</v>
      </c>
      <c r="P160" s="36">
        <f t="shared" si="30"/>
        <v>209</v>
      </c>
      <c r="Q160" s="36">
        <f t="shared" si="30"/>
        <v>194</v>
      </c>
      <c r="R160" s="18">
        <f t="shared" si="29"/>
        <v>3443</v>
      </c>
      <c r="S160" s="29">
        <v>11.94</v>
      </c>
      <c r="T160" s="58">
        <f t="shared" si="27"/>
        <v>41109.42</v>
      </c>
    </row>
    <row r="161" spans="1:20" ht="27">
      <c r="A161" s="32">
        <v>13</v>
      </c>
      <c r="B161" s="33" t="s">
        <v>65</v>
      </c>
      <c r="C161" s="32" t="s">
        <v>35</v>
      </c>
      <c r="D161" s="32">
        <v>300</v>
      </c>
      <c r="E161" s="32" t="s">
        <v>36</v>
      </c>
      <c r="F161" s="34">
        <v>50</v>
      </c>
      <c r="G161" s="32">
        <v>2</v>
      </c>
      <c r="H161" s="41"/>
      <c r="I161" s="36">
        <f t="shared" si="30"/>
        <v>967</v>
      </c>
      <c r="J161" s="36">
        <f t="shared" si="30"/>
        <v>734</v>
      </c>
      <c r="K161" s="36">
        <f t="shared" si="30"/>
        <v>167</v>
      </c>
      <c r="L161" s="36">
        <f t="shared" si="30"/>
        <v>100</v>
      </c>
      <c r="M161" s="36">
        <f t="shared" si="30"/>
        <v>223</v>
      </c>
      <c r="N161" s="36">
        <f t="shared" si="30"/>
        <v>417</v>
      </c>
      <c r="O161" s="36">
        <f t="shared" si="30"/>
        <v>1274</v>
      </c>
      <c r="P161" s="36">
        <f t="shared" si="30"/>
        <v>267</v>
      </c>
      <c r="Q161" s="36">
        <f t="shared" si="30"/>
        <v>247</v>
      </c>
      <c r="R161" s="18">
        <f t="shared" si="29"/>
        <v>4396</v>
      </c>
      <c r="S161" s="29">
        <v>20</v>
      </c>
      <c r="T161" s="58">
        <f t="shared" si="27"/>
        <v>87920</v>
      </c>
    </row>
    <row r="162" spans="1:20" ht="27">
      <c r="A162" s="32">
        <v>14</v>
      </c>
      <c r="B162" s="33" t="s">
        <v>66</v>
      </c>
      <c r="C162" s="32" t="s">
        <v>35</v>
      </c>
      <c r="D162" s="32">
        <v>200</v>
      </c>
      <c r="E162" s="32" t="s">
        <v>36</v>
      </c>
      <c r="F162" s="32">
        <v>30</v>
      </c>
      <c r="G162" s="32">
        <v>1</v>
      </c>
      <c r="H162" s="41"/>
      <c r="I162" s="36">
        <f t="shared" si="30"/>
        <v>435</v>
      </c>
      <c r="J162" s="36">
        <f t="shared" si="30"/>
        <v>330</v>
      </c>
      <c r="K162" s="36">
        <f t="shared" si="30"/>
        <v>75</v>
      </c>
      <c r="L162" s="36">
        <f t="shared" si="30"/>
        <v>45</v>
      </c>
      <c r="M162" s="36">
        <f t="shared" si="30"/>
        <v>101</v>
      </c>
      <c r="N162" s="36">
        <f t="shared" si="30"/>
        <v>188</v>
      </c>
      <c r="O162" s="36">
        <f t="shared" si="30"/>
        <v>573</v>
      </c>
      <c r="P162" s="36">
        <f t="shared" si="30"/>
        <v>120</v>
      </c>
      <c r="Q162" s="36">
        <f t="shared" si="30"/>
        <v>111</v>
      </c>
      <c r="R162" s="18">
        <f t="shared" si="29"/>
        <v>1978</v>
      </c>
      <c r="S162" s="29">
        <v>4.05</v>
      </c>
      <c r="T162" s="58">
        <f t="shared" si="27"/>
        <v>8010.9</v>
      </c>
    </row>
    <row r="163" spans="1:20" ht="19.5" customHeight="1">
      <c r="A163" s="23"/>
      <c r="B163" s="23"/>
      <c r="C163" s="23"/>
      <c r="D163" s="23"/>
      <c r="E163" s="23"/>
      <c r="F163" s="23"/>
      <c r="G163" s="24"/>
      <c r="H163" s="25"/>
      <c r="I163" s="25"/>
      <c r="J163" s="25"/>
      <c r="K163" s="25"/>
      <c r="L163" s="25"/>
      <c r="M163" s="25"/>
      <c r="N163" s="25"/>
      <c r="O163" s="25"/>
      <c r="P163" s="25"/>
      <c r="Q163" s="24"/>
      <c r="R163" s="24"/>
      <c r="T163" s="19">
        <f>SUM(T147:T162)</f>
        <v>1897930.7899999996</v>
      </c>
    </row>
    <row r="164" spans="1:18" ht="79.5" customHeight="1">
      <c r="A164" s="219" t="s">
        <v>42</v>
      </c>
      <c r="B164" s="220"/>
      <c r="C164" s="220"/>
      <c r="D164" s="220"/>
      <c r="E164" s="220"/>
      <c r="F164" s="220"/>
      <c r="G164" s="221"/>
      <c r="H164" s="222" t="s">
        <v>43</v>
      </c>
      <c r="I164" s="223"/>
      <c r="J164" s="223"/>
      <c r="K164" s="223"/>
      <c r="L164" s="224"/>
      <c r="M164" s="222" t="s">
        <v>67</v>
      </c>
      <c r="N164" s="223"/>
      <c r="O164" s="223"/>
      <c r="P164" s="223"/>
      <c r="Q164" s="223"/>
      <c r="R164" s="224"/>
    </row>
    <row r="165" spans="1:18" ht="9" customHeight="1">
      <c r="A165" s="26"/>
      <c r="B165" s="26"/>
      <c r="C165" s="26"/>
      <c r="D165" s="26"/>
      <c r="E165" s="26"/>
      <c r="F165" s="26"/>
      <c r="G165" s="27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9.5" customHeight="1">
      <c r="A166" s="228" t="s">
        <v>44</v>
      </c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30"/>
      <c r="M166" s="231" t="s">
        <v>45</v>
      </c>
      <c r="N166" s="232"/>
      <c r="O166" s="232"/>
      <c r="P166" s="232"/>
      <c r="Q166" s="232"/>
      <c r="R166" s="233"/>
    </row>
    <row r="168" spans="1:18" ht="39.75" customHeight="1">
      <c r="A168" s="196"/>
      <c r="B168" s="197"/>
      <c r="C168" s="234" t="s">
        <v>0</v>
      </c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6"/>
      <c r="Q168" s="201" t="s">
        <v>1</v>
      </c>
      <c r="R168" s="201"/>
    </row>
    <row r="169" spans="1:18" ht="39.75" customHeight="1">
      <c r="A169" s="198"/>
      <c r="B169" s="199"/>
      <c r="C169" s="237"/>
      <c r="D169" s="238"/>
      <c r="E169" s="238"/>
      <c r="F169" s="238"/>
      <c r="G169" s="238"/>
      <c r="H169" s="238"/>
      <c r="I169" s="238"/>
      <c r="J169" s="238"/>
      <c r="K169" s="238"/>
      <c r="L169" s="238"/>
      <c r="M169" s="238"/>
      <c r="N169" s="238"/>
      <c r="O169" s="238"/>
      <c r="P169" s="239"/>
      <c r="Q169" s="201" t="s">
        <v>90</v>
      </c>
      <c r="R169" s="201"/>
    </row>
    <row r="170" spans="1:18" ht="9" customHeight="1">
      <c r="A170" s="1"/>
      <c r="B170" s="1"/>
      <c r="C170" s="1"/>
      <c r="D170" s="1"/>
      <c r="E170" s="1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3"/>
    </row>
    <row r="171" spans="1:18" ht="19.5" customHeight="1">
      <c r="A171" s="202" t="s">
        <v>2</v>
      </c>
      <c r="B171" s="202"/>
      <c r="C171" s="202"/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</row>
    <row r="172" spans="1:18" ht="9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9.5" customHeight="1">
      <c r="A173" s="203" t="s">
        <v>3</v>
      </c>
      <c r="B173" s="204"/>
      <c r="C173" s="205">
        <v>42339</v>
      </c>
      <c r="D173" s="206"/>
      <c r="E173" s="5"/>
      <c r="F173" s="5"/>
      <c r="G173" s="207" t="s">
        <v>4</v>
      </c>
      <c r="H173" s="207"/>
      <c r="I173" s="6">
        <f aca="true" t="shared" si="31" ref="I173:Q173">I174*$C176</f>
        <v>29000</v>
      </c>
      <c r="J173" s="6">
        <f t="shared" si="31"/>
        <v>22000</v>
      </c>
      <c r="K173" s="6">
        <f t="shared" si="31"/>
        <v>5000</v>
      </c>
      <c r="L173" s="6">
        <f t="shared" si="31"/>
        <v>3000</v>
      </c>
      <c r="M173" s="6">
        <f t="shared" si="31"/>
        <v>6680</v>
      </c>
      <c r="N173" s="6">
        <f t="shared" si="31"/>
        <v>12500</v>
      </c>
      <c r="O173" s="6">
        <f t="shared" si="31"/>
        <v>38200</v>
      </c>
      <c r="P173" s="6">
        <f t="shared" si="31"/>
        <v>8000</v>
      </c>
      <c r="Q173" s="6">
        <f t="shared" si="31"/>
        <v>7400</v>
      </c>
      <c r="R173" s="6">
        <f>SUM(I173:Q173)</f>
        <v>131780</v>
      </c>
    </row>
    <row r="174" spans="1:18" ht="19.5" customHeight="1">
      <c r="A174" s="210" t="s">
        <v>49</v>
      </c>
      <c r="B174" s="211"/>
      <c r="C174" s="211"/>
      <c r="D174" s="212"/>
      <c r="E174" s="5"/>
      <c r="F174" s="5"/>
      <c r="G174" s="207" t="s">
        <v>6</v>
      </c>
      <c r="H174" s="207"/>
      <c r="I174" s="6">
        <v>2900</v>
      </c>
      <c r="J174" s="6">
        <v>2200</v>
      </c>
      <c r="K174" s="6">
        <v>500</v>
      </c>
      <c r="L174" s="6">
        <v>300</v>
      </c>
      <c r="M174" s="6">
        <v>668</v>
      </c>
      <c r="N174" s="6">
        <v>1250</v>
      </c>
      <c r="O174" s="6">
        <v>3820</v>
      </c>
      <c r="P174" s="6">
        <v>800</v>
      </c>
      <c r="Q174" s="6">
        <v>740</v>
      </c>
      <c r="R174" s="6">
        <f>SUM(I174:Q174)</f>
        <v>13178</v>
      </c>
    </row>
    <row r="175" spans="1:18" ht="19.5" customHeight="1">
      <c r="A175" s="213"/>
      <c r="B175" s="214"/>
      <c r="C175" s="214"/>
      <c r="D175" s="215"/>
      <c r="E175" s="5"/>
      <c r="F175" s="5"/>
      <c r="G175" s="207"/>
      <c r="H175" s="207"/>
      <c r="I175" s="6"/>
      <c r="J175" s="6"/>
      <c r="K175" s="6"/>
      <c r="L175" s="6"/>
      <c r="M175" s="6"/>
      <c r="N175" s="6"/>
      <c r="O175" s="6"/>
      <c r="P175" s="6"/>
      <c r="Q175" s="6"/>
      <c r="R175" s="6">
        <f>SUM(I175:Q175)</f>
        <v>0</v>
      </c>
    </row>
    <row r="176" spans="1:18" ht="19.5" customHeight="1">
      <c r="A176" s="216" t="s">
        <v>8</v>
      </c>
      <c r="B176" s="217"/>
      <c r="C176" s="218">
        <v>10</v>
      </c>
      <c r="D176" s="218"/>
      <c r="E176" s="5"/>
      <c r="F176" s="5"/>
      <c r="G176" s="207"/>
      <c r="H176" s="207"/>
      <c r="I176" s="6"/>
      <c r="J176" s="6"/>
      <c r="K176" s="6"/>
      <c r="L176" s="6"/>
      <c r="M176" s="6"/>
      <c r="N176" s="6"/>
      <c r="O176" s="6"/>
      <c r="P176" s="6"/>
      <c r="Q176" s="6"/>
      <c r="R176" s="6">
        <f>SUM(I176:Q176)</f>
        <v>0</v>
      </c>
    </row>
    <row r="177" spans="1:18" ht="9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1:20" ht="15" customHeight="1">
      <c r="A178" s="225" t="s">
        <v>10</v>
      </c>
      <c r="B178" s="225" t="s">
        <v>11</v>
      </c>
      <c r="C178" s="190" t="s">
        <v>12</v>
      </c>
      <c r="D178" s="191"/>
      <c r="E178" s="192"/>
      <c r="F178" s="227" t="s">
        <v>50</v>
      </c>
      <c r="G178" s="227" t="s">
        <v>51</v>
      </c>
      <c r="H178" s="208" t="s">
        <v>14</v>
      </c>
      <c r="I178" s="190" t="s">
        <v>15</v>
      </c>
      <c r="J178" s="191"/>
      <c r="K178" s="191"/>
      <c r="L178" s="191"/>
      <c r="M178" s="191"/>
      <c r="N178" s="191"/>
      <c r="O178" s="191"/>
      <c r="P178" s="191"/>
      <c r="Q178" s="192"/>
      <c r="R178" s="208" t="s">
        <v>16</v>
      </c>
      <c r="S178" s="240" t="s">
        <v>95</v>
      </c>
      <c r="T178" s="243" t="s">
        <v>96</v>
      </c>
    </row>
    <row r="179" spans="1:20" ht="25.5" customHeight="1">
      <c r="A179" s="226"/>
      <c r="B179" s="226"/>
      <c r="C179" s="10" t="s">
        <v>17</v>
      </c>
      <c r="D179" s="10" t="s">
        <v>18</v>
      </c>
      <c r="E179" s="10" t="s">
        <v>19</v>
      </c>
      <c r="F179" s="227"/>
      <c r="G179" s="227"/>
      <c r="H179" s="209"/>
      <c r="I179" s="11" t="s">
        <v>20</v>
      </c>
      <c r="J179" s="11" t="s">
        <v>22</v>
      </c>
      <c r="K179" s="11" t="s">
        <v>23</v>
      </c>
      <c r="L179" s="11" t="s">
        <v>24</v>
      </c>
      <c r="M179" s="11" t="s">
        <v>25</v>
      </c>
      <c r="N179" s="11" t="s">
        <v>26</v>
      </c>
      <c r="O179" s="11" t="s">
        <v>27</v>
      </c>
      <c r="P179" s="11" t="s">
        <v>28</v>
      </c>
      <c r="Q179" s="11" t="s">
        <v>29</v>
      </c>
      <c r="R179" s="209"/>
      <c r="S179" s="242"/>
      <c r="T179" s="244"/>
    </row>
    <row r="180" spans="1:20" ht="19.5" customHeight="1">
      <c r="A180" s="32">
        <v>1</v>
      </c>
      <c r="B180" s="33" t="s">
        <v>52</v>
      </c>
      <c r="C180" s="32" t="s">
        <v>53</v>
      </c>
      <c r="D180" s="32">
        <v>500</v>
      </c>
      <c r="E180" s="32" t="s">
        <v>32</v>
      </c>
      <c r="F180" s="34">
        <v>5</v>
      </c>
      <c r="G180" s="32">
        <v>9</v>
      </c>
      <c r="H180" s="35"/>
      <c r="I180" s="36">
        <f aca="true" t="shared" si="32" ref="I180:Q189">ROUNDUP(($F180*$G180*I$7)/$D180,0)</f>
        <v>261</v>
      </c>
      <c r="J180" s="36">
        <f t="shared" si="32"/>
        <v>198</v>
      </c>
      <c r="K180" s="36">
        <f t="shared" si="32"/>
        <v>45</v>
      </c>
      <c r="L180" s="36">
        <f t="shared" si="32"/>
        <v>27</v>
      </c>
      <c r="M180" s="36">
        <f t="shared" si="32"/>
        <v>61</v>
      </c>
      <c r="N180" s="36">
        <f t="shared" si="32"/>
        <v>113</v>
      </c>
      <c r="O180" s="36">
        <f t="shared" si="32"/>
        <v>344</v>
      </c>
      <c r="P180" s="36">
        <f t="shared" si="32"/>
        <v>72</v>
      </c>
      <c r="Q180" s="36">
        <f t="shared" si="32"/>
        <v>67</v>
      </c>
      <c r="R180" s="18">
        <f>SUM(I180:Q180)</f>
        <v>1188</v>
      </c>
      <c r="S180" s="29">
        <v>12.47</v>
      </c>
      <c r="T180" s="58">
        <f aca="true" t="shared" si="33" ref="T180:T195">R180*S180</f>
        <v>14814.36</v>
      </c>
    </row>
    <row r="181" spans="1:20" ht="19.5" customHeight="1">
      <c r="A181" s="32">
        <f>A180+1</f>
        <v>2</v>
      </c>
      <c r="B181" s="37" t="s">
        <v>54</v>
      </c>
      <c r="C181" s="32" t="s">
        <v>35</v>
      </c>
      <c r="D181" s="32">
        <v>400</v>
      </c>
      <c r="E181" s="32" t="s">
        <v>36</v>
      </c>
      <c r="F181" s="34">
        <v>20</v>
      </c>
      <c r="G181" s="32">
        <v>2</v>
      </c>
      <c r="H181" s="35"/>
      <c r="I181" s="36">
        <f t="shared" si="32"/>
        <v>290</v>
      </c>
      <c r="J181" s="36">
        <f t="shared" si="32"/>
        <v>220</v>
      </c>
      <c r="K181" s="36">
        <f t="shared" si="32"/>
        <v>50</v>
      </c>
      <c r="L181" s="36">
        <f t="shared" si="32"/>
        <v>30</v>
      </c>
      <c r="M181" s="36">
        <f t="shared" si="32"/>
        <v>67</v>
      </c>
      <c r="N181" s="36">
        <f t="shared" si="32"/>
        <v>125</v>
      </c>
      <c r="O181" s="36">
        <f t="shared" si="32"/>
        <v>382</v>
      </c>
      <c r="P181" s="36">
        <f t="shared" si="32"/>
        <v>80</v>
      </c>
      <c r="Q181" s="36">
        <f t="shared" si="32"/>
        <v>74</v>
      </c>
      <c r="R181" s="18">
        <f>SUM(I181:Q181)</f>
        <v>1318</v>
      </c>
      <c r="S181" s="29">
        <v>6.5</v>
      </c>
      <c r="T181" s="58">
        <f t="shared" si="33"/>
        <v>8567</v>
      </c>
    </row>
    <row r="182" spans="1:20" ht="28.5" customHeight="1">
      <c r="A182" s="32">
        <f aca="true" t="shared" si="34" ref="A182:A191">A181+1</f>
        <v>3</v>
      </c>
      <c r="B182" s="38" t="s">
        <v>55</v>
      </c>
      <c r="C182" s="32" t="s">
        <v>56</v>
      </c>
      <c r="D182" s="32">
        <v>100</v>
      </c>
      <c r="E182" s="32" t="s">
        <v>36</v>
      </c>
      <c r="F182" s="34">
        <v>30</v>
      </c>
      <c r="G182" s="32">
        <v>2</v>
      </c>
      <c r="H182" s="35"/>
      <c r="I182" s="36">
        <f t="shared" si="32"/>
        <v>1740</v>
      </c>
      <c r="J182" s="36">
        <f t="shared" si="32"/>
        <v>1320</v>
      </c>
      <c r="K182" s="36">
        <f t="shared" si="32"/>
        <v>300</v>
      </c>
      <c r="L182" s="36">
        <f t="shared" si="32"/>
        <v>180</v>
      </c>
      <c r="M182" s="36">
        <f t="shared" si="32"/>
        <v>401</v>
      </c>
      <c r="N182" s="36">
        <f t="shared" si="32"/>
        <v>750</v>
      </c>
      <c r="O182" s="36">
        <f t="shared" si="32"/>
        <v>2292</v>
      </c>
      <c r="P182" s="36">
        <f t="shared" si="32"/>
        <v>480</v>
      </c>
      <c r="Q182" s="36">
        <f t="shared" si="32"/>
        <v>444</v>
      </c>
      <c r="R182" s="18">
        <f>SUM(I182:Q182)</f>
        <v>7907</v>
      </c>
      <c r="S182" s="29">
        <v>8.6</v>
      </c>
      <c r="T182" s="58">
        <f t="shared" si="33"/>
        <v>68000.2</v>
      </c>
    </row>
    <row r="183" spans="1:20" ht="19.5" customHeight="1" hidden="1">
      <c r="A183" s="32"/>
      <c r="B183" s="37"/>
      <c r="C183" s="32"/>
      <c r="D183" s="32"/>
      <c r="E183" s="32"/>
      <c r="F183" s="34"/>
      <c r="G183" s="32"/>
      <c r="H183" s="39"/>
      <c r="I183" s="36" t="e">
        <f t="shared" si="32"/>
        <v>#DIV/0!</v>
      </c>
      <c r="J183" s="36" t="e">
        <f t="shared" si="32"/>
        <v>#DIV/0!</v>
      </c>
      <c r="K183" s="36" t="e">
        <f t="shared" si="32"/>
        <v>#DIV/0!</v>
      </c>
      <c r="L183" s="36" t="e">
        <f t="shared" si="32"/>
        <v>#DIV/0!</v>
      </c>
      <c r="M183" s="36" t="e">
        <f t="shared" si="32"/>
        <v>#DIV/0!</v>
      </c>
      <c r="N183" s="36" t="e">
        <f t="shared" si="32"/>
        <v>#DIV/0!</v>
      </c>
      <c r="O183" s="36" t="e">
        <f t="shared" si="32"/>
        <v>#DIV/0!</v>
      </c>
      <c r="P183" s="36" t="e">
        <f t="shared" si="32"/>
        <v>#DIV/0!</v>
      </c>
      <c r="Q183" s="36" t="e">
        <f t="shared" si="32"/>
        <v>#DIV/0!</v>
      </c>
      <c r="R183" s="18"/>
      <c r="S183" s="29"/>
      <c r="T183" s="58">
        <f t="shared" si="33"/>
        <v>0</v>
      </c>
    </row>
    <row r="184" spans="1:20" ht="19.5" customHeight="1">
      <c r="A184" s="32">
        <v>4</v>
      </c>
      <c r="B184" s="37" t="s">
        <v>57</v>
      </c>
      <c r="C184" s="32" t="s">
        <v>35</v>
      </c>
      <c r="D184" s="32">
        <v>250</v>
      </c>
      <c r="E184" s="32" t="s">
        <v>36</v>
      </c>
      <c r="F184" s="34">
        <v>10</v>
      </c>
      <c r="G184" s="32">
        <v>2</v>
      </c>
      <c r="H184" s="35"/>
      <c r="I184" s="36">
        <f t="shared" si="32"/>
        <v>232</v>
      </c>
      <c r="J184" s="36">
        <f t="shared" si="32"/>
        <v>176</v>
      </c>
      <c r="K184" s="36">
        <f t="shared" si="32"/>
        <v>40</v>
      </c>
      <c r="L184" s="36">
        <f t="shared" si="32"/>
        <v>24</v>
      </c>
      <c r="M184" s="36">
        <f t="shared" si="32"/>
        <v>54</v>
      </c>
      <c r="N184" s="36">
        <f t="shared" si="32"/>
        <v>100</v>
      </c>
      <c r="O184" s="36">
        <f t="shared" si="32"/>
        <v>306</v>
      </c>
      <c r="P184" s="36">
        <f t="shared" si="32"/>
        <v>64</v>
      </c>
      <c r="Q184" s="36">
        <f t="shared" si="32"/>
        <v>60</v>
      </c>
      <c r="R184" s="18">
        <f>SUM(I184:Q184)</f>
        <v>1056</v>
      </c>
      <c r="S184" s="29">
        <v>58</v>
      </c>
      <c r="T184" s="58">
        <f t="shared" si="33"/>
        <v>61248</v>
      </c>
    </row>
    <row r="185" spans="1:20" ht="19.5" customHeight="1">
      <c r="A185" s="32">
        <f>A184+1</f>
        <v>5</v>
      </c>
      <c r="B185" s="37" t="s">
        <v>58</v>
      </c>
      <c r="C185" s="32" t="s">
        <v>35</v>
      </c>
      <c r="D185" s="32">
        <v>500</v>
      </c>
      <c r="E185" s="32" t="s">
        <v>36</v>
      </c>
      <c r="F185" s="34">
        <v>30</v>
      </c>
      <c r="G185" s="32">
        <v>1</v>
      </c>
      <c r="H185" s="40"/>
      <c r="I185" s="36">
        <f t="shared" si="32"/>
        <v>174</v>
      </c>
      <c r="J185" s="36">
        <f t="shared" si="32"/>
        <v>132</v>
      </c>
      <c r="K185" s="36">
        <f t="shared" si="32"/>
        <v>30</v>
      </c>
      <c r="L185" s="36">
        <f t="shared" si="32"/>
        <v>18</v>
      </c>
      <c r="M185" s="36">
        <f t="shared" si="32"/>
        <v>41</v>
      </c>
      <c r="N185" s="36">
        <f t="shared" si="32"/>
        <v>75</v>
      </c>
      <c r="O185" s="36">
        <f t="shared" si="32"/>
        <v>230</v>
      </c>
      <c r="P185" s="36">
        <f t="shared" si="32"/>
        <v>48</v>
      </c>
      <c r="Q185" s="36">
        <f t="shared" si="32"/>
        <v>45</v>
      </c>
      <c r="R185" s="18">
        <f>SUM(I185:Q185)</f>
        <v>793</v>
      </c>
      <c r="S185" s="29">
        <v>7.33</v>
      </c>
      <c r="T185" s="58">
        <f t="shared" si="33"/>
        <v>5812.6900000000005</v>
      </c>
    </row>
    <row r="186" spans="1:20" s="29" customFormat="1" ht="19.5" customHeight="1">
      <c r="A186" s="32">
        <f t="shared" si="34"/>
        <v>6</v>
      </c>
      <c r="B186" s="33" t="s">
        <v>59</v>
      </c>
      <c r="C186" s="32" t="s">
        <v>35</v>
      </c>
      <c r="D186" s="32">
        <v>25</v>
      </c>
      <c r="E186" s="32" t="s">
        <v>36</v>
      </c>
      <c r="F186" s="32">
        <v>25</v>
      </c>
      <c r="G186" s="32">
        <v>4</v>
      </c>
      <c r="H186" s="16"/>
      <c r="I186" s="36">
        <f t="shared" si="32"/>
        <v>11600</v>
      </c>
      <c r="J186" s="36">
        <f t="shared" si="32"/>
        <v>8800</v>
      </c>
      <c r="K186" s="36">
        <f t="shared" si="32"/>
        <v>2000</v>
      </c>
      <c r="L186" s="36">
        <f t="shared" si="32"/>
        <v>1200</v>
      </c>
      <c r="M186" s="36">
        <f t="shared" si="32"/>
        <v>2672</v>
      </c>
      <c r="N186" s="36">
        <f t="shared" si="32"/>
        <v>5000</v>
      </c>
      <c r="O186" s="36">
        <f t="shared" si="32"/>
        <v>15280</v>
      </c>
      <c r="P186" s="36">
        <f t="shared" si="32"/>
        <v>3200</v>
      </c>
      <c r="Q186" s="36">
        <f t="shared" si="32"/>
        <v>2960</v>
      </c>
      <c r="R186" s="18">
        <f>SUM(I186:Q186)</f>
        <v>52712</v>
      </c>
      <c r="S186" s="29">
        <v>2.4</v>
      </c>
      <c r="T186" s="58">
        <f t="shared" si="33"/>
        <v>126508.79999999999</v>
      </c>
    </row>
    <row r="187" spans="1:20" s="29" customFormat="1" ht="52.5">
      <c r="A187" s="32">
        <f t="shared" si="34"/>
        <v>7</v>
      </c>
      <c r="B187" s="13" t="s">
        <v>30</v>
      </c>
      <c r="C187" s="32" t="s">
        <v>31</v>
      </c>
      <c r="D187" s="32">
        <v>250</v>
      </c>
      <c r="E187" s="32" t="s">
        <v>32</v>
      </c>
      <c r="F187" s="32">
        <v>250</v>
      </c>
      <c r="G187" s="32">
        <v>10</v>
      </c>
      <c r="H187" s="35"/>
      <c r="I187" s="36">
        <f t="shared" si="32"/>
        <v>29000</v>
      </c>
      <c r="J187" s="36">
        <f t="shared" si="32"/>
        <v>22000</v>
      </c>
      <c r="K187" s="36">
        <f t="shared" si="32"/>
        <v>5000</v>
      </c>
      <c r="L187" s="36">
        <f t="shared" si="32"/>
        <v>3000</v>
      </c>
      <c r="M187" s="36">
        <f t="shared" si="32"/>
        <v>6680</v>
      </c>
      <c r="N187" s="36">
        <f t="shared" si="32"/>
        <v>12500</v>
      </c>
      <c r="O187" s="36">
        <f t="shared" si="32"/>
        <v>38200</v>
      </c>
      <c r="P187" s="36">
        <f t="shared" si="32"/>
        <v>8000</v>
      </c>
      <c r="Q187" s="36">
        <f t="shared" si="32"/>
        <v>7400</v>
      </c>
      <c r="R187" s="18">
        <f>SUM(I187:Q187)</f>
        <v>131780</v>
      </c>
      <c r="S187" s="29">
        <v>4.35</v>
      </c>
      <c r="T187" s="58">
        <f t="shared" si="33"/>
        <v>573243</v>
      </c>
    </row>
    <row r="188" spans="1:20" s="29" customFormat="1" ht="45" customHeight="1" hidden="1">
      <c r="A188" s="32"/>
      <c r="B188" s="33"/>
      <c r="C188" s="32"/>
      <c r="D188" s="32"/>
      <c r="E188" s="32"/>
      <c r="F188" s="32"/>
      <c r="G188" s="32"/>
      <c r="H188" s="21"/>
      <c r="I188" s="36" t="e">
        <f t="shared" si="32"/>
        <v>#DIV/0!</v>
      </c>
      <c r="J188" s="36" t="e">
        <f t="shared" si="32"/>
        <v>#DIV/0!</v>
      </c>
      <c r="K188" s="36" t="e">
        <f t="shared" si="32"/>
        <v>#DIV/0!</v>
      </c>
      <c r="L188" s="36" t="e">
        <f t="shared" si="32"/>
        <v>#DIV/0!</v>
      </c>
      <c r="M188" s="36" t="e">
        <f t="shared" si="32"/>
        <v>#DIV/0!</v>
      </c>
      <c r="N188" s="36" t="e">
        <f t="shared" si="32"/>
        <v>#DIV/0!</v>
      </c>
      <c r="O188" s="36" t="e">
        <f t="shared" si="32"/>
        <v>#DIV/0!</v>
      </c>
      <c r="P188" s="36" t="e">
        <f t="shared" si="32"/>
        <v>#DIV/0!</v>
      </c>
      <c r="Q188" s="36" t="e">
        <f t="shared" si="32"/>
        <v>#DIV/0!</v>
      </c>
      <c r="R188" s="18"/>
      <c r="T188" s="58">
        <f t="shared" si="33"/>
        <v>0</v>
      </c>
    </row>
    <row r="189" spans="1:20" s="29" customFormat="1" ht="19.5" customHeight="1">
      <c r="A189" s="32">
        <v>8</v>
      </c>
      <c r="B189" s="37" t="s">
        <v>60</v>
      </c>
      <c r="C189" s="32" t="s">
        <v>35</v>
      </c>
      <c r="D189" s="32">
        <v>500</v>
      </c>
      <c r="E189" s="32" t="s">
        <v>36</v>
      </c>
      <c r="F189" s="32">
        <v>30</v>
      </c>
      <c r="G189" s="32">
        <v>1</v>
      </c>
      <c r="H189" s="41"/>
      <c r="I189" s="36">
        <f t="shared" si="32"/>
        <v>174</v>
      </c>
      <c r="J189" s="36">
        <f t="shared" si="32"/>
        <v>132</v>
      </c>
      <c r="K189" s="36">
        <f t="shared" si="32"/>
        <v>30</v>
      </c>
      <c r="L189" s="36">
        <f t="shared" si="32"/>
        <v>18</v>
      </c>
      <c r="M189" s="36">
        <f t="shared" si="32"/>
        <v>41</v>
      </c>
      <c r="N189" s="36">
        <f t="shared" si="32"/>
        <v>75</v>
      </c>
      <c r="O189" s="36">
        <f t="shared" si="32"/>
        <v>230</v>
      </c>
      <c r="P189" s="36">
        <f t="shared" si="32"/>
        <v>48</v>
      </c>
      <c r="Q189" s="36">
        <f t="shared" si="32"/>
        <v>45</v>
      </c>
      <c r="R189" s="18">
        <f aca="true" t="shared" si="35" ref="R189:R194">SUM(I189:Q189)</f>
        <v>793</v>
      </c>
      <c r="S189" s="29">
        <v>11.8</v>
      </c>
      <c r="T189" s="58">
        <f t="shared" si="33"/>
        <v>9357.400000000001</v>
      </c>
    </row>
    <row r="190" spans="1:20" ht="36.75" customHeight="1">
      <c r="A190" s="32">
        <f t="shared" si="34"/>
        <v>9</v>
      </c>
      <c r="B190" s="33" t="s">
        <v>61</v>
      </c>
      <c r="C190" s="32" t="s">
        <v>35</v>
      </c>
      <c r="D190" s="32">
        <v>200</v>
      </c>
      <c r="E190" s="32" t="s">
        <v>36</v>
      </c>
      <c r="F190" s="32">
        <v>30</v>
      </c>
      <c r="G190" s="32">
        <v>1</v>
      </c>
      <c r="H190" s="40"/>
      <c r="I190" s="36">
        <f aca="true" t="shared" si="36" ref="I190:Q195">ROUNDUP(($F190*$G190*I$7)/$D190,0)</f>
        <v>435</v>
      </c>
      <c r="J190" s="36">
        <f t="shared" si="36"/>
        <v>330</v>
      </c>
      <c r="K190" s="36">
        <f t="shared" si="36"/>
        <v>75</v>
      </c>
      <c r="L190" s="36">
        <f t="shared" si="36"/>
        <v>45</v>
      </c>
      <c r="M190" s="36">
        <f t="shared" si="36"/>
        <v>101</v>
      </c>
      <c r="N190" s="36">
        <f t="shared" si="36"/>
        <v>188</v>
      </c>
      <c r="O190" s="36">
        <f t="shared" si="36"/>
        <v>573</v>
      </c>
      <c r="P190" s="36">
        <f t="shared" si="36"/>
        <v>120</v>
      </c>
      <c r="Q190" s="36">
        <f t="shared" si="36"/>
        <v>111</v>
      </c>
      <c r="R190" s="18">
        <f t="shared" si="35"/>
        <v>1978</v>
      </c>
      <c r="S190" s="29">
        <v>4.05</v>
      </c>
      <c r="T190" s="58">
        <f t="shared" si="33"/>
        <v>8010.9</v>
      </c>
    </row>
    <row r="191" spans="1:20" ht="19.5" customHeight="1">
      <c r="A191" s="32">
        <f t="shared" si="34"/>
        <v>10</v>
      </c>
      <c r="B191" s="37" t="s">
        <v>62</v>
      </c>
      <c r="C191" s="32" t="s">
        <v>31</v>
      </c>
      <c r="D191" s="32">
        <v>210</v>
      </c>
      <c r="E191" s="32" t="s">
        <v>36</v>
      </c>
      <c r="F191" s="34">
        <v>20</v>
      </c>
      <c r="G191" s="32">
        <v>1</v>
      </c>
      <c r="H191" s="35"/>
      <c r="I191" s="36">
        <f t="shared" si="36"/>
        <v>277</v>
      </c>
      <c r="J191" s="36">
        <f t="shared" si="36"/>
        <v>210</v>
      </c>
      <c r="K191" s="36">
        <f t="shared" si="36"/>
        <v>48</v>
      </c>
      <c r="L191" s="36">
        <f t="shared" si="36"/>
        <v>29</v>
      </c>
      <c r="M191" s="36">
        <f t="shared" si="36"/>
        <v>64</v>
      </c>
      <c r="N191" s="36">
        <f t="shared" si="36"/>
        <v>120</v>
      </c>
      <c r="O191" s="36">
        <f t="shared" si="36"/>
        <v>364</v>
      </c>
      <c r="P191" s="36">
        <f t="shared" si="36"/>
        <v>77</v>
      </c>
      <c r="Q191" s="36">
        <f t="shared" si="36"/>
        <v>71</v>
      </c>
      <c r="R191" s="18">
        <f t="shared" si="35"/>
        <v>1260</v>
      </c>
      <c r="S191" s="29">
        <v>4.2</v>
      </c>
      <c r="T191" s="58">
        <f t="shared" si="33"/>
        <v>5292</v>
      </c>
    </row>
    <row r="192" spans="1:20" ht="19.5" customHeight="1">
      <c r="A192" s="32">
        <f>A191+1</f>
        <v>11</v>
      </c>
      <c r="B192" s="37" t="s">
        <v>63</v>
      </c>
      <c r="C192" s="32" t="s">
        <v>35</v>
      </c>
      <c r="D192" s="32">
        <v>500</v>
      </c>
      <c r="E192" s="32" t="s">
        <v>36</v>
      </c>
      <c r="F192" s="34">
        <v>20</v>
      </c>
      <c r="G192" s="32">
        <v>2</v>
      </c>
      <c r="H192" s="41"/>
      <c r="I192" s="36">
        <f t="shared" si="36"/>
        <v>232</v>
      </c>
      <c r="J192" s="36">
        <f t="shared" si="36"/>
        <v>176</v>
      </c>
      <c r="K192" s="36">
        <f t="shared" si="36"/>
        <v>40</v>
      </c>
      <c r="L192" s="36">
        <f t="shared" si="36"/>
        <v>24</v>
      </c>
      <c r="M192" s="36">
        <f t="shared" si="36"/>
        <v>54</v>
      </c>
      <c r="N192" s="36">
        <f t="shared" si="36"/>
        <v>100</v>
      </c>
      <c r="O192" s="36">
        <f t="shared" si="36"/>
        <v>306</v>
      </c>
      <c r="P192" s="36">
        <f t="shared" si="36"/>
        <v>64</v>
      </c>
      <c r="Q192" s="36">
        <f t="shared" si="36"/>
        <v>60</v>
      </c>
      <c r="R192" s="18">
        <f t="shared" si="35"/>
        <v>1056</v>
      </c>
      <c r="S192" s="29">
        <v>18.5</v>
      </c>
      <c r="T192" s="58">
        <f t="shared" si="33"/>
        <v>19536</v>
      </c>
    </row>
    <row r="193" spans="1:20" ht="19.5" customHeight="1">
      <c r="A193" s="32">
        <v>12</v>
      </c>
      <c r="B193" s="37" t="s">
        <v>64</v>
      </c>
      <c r="C193" s="32" t="s">
        <v>56</v>
      </c>
      <c r="D193" s="32">
        <v>230</v>
      </c>
      <c r="E193" s="32" t="s">
        <v>36</v>
      </c>
      <c r="F193" s="34">
        <v>30</v>
      </c>
      <c r="G193" s="32">
        <v>1</v>
      </c>
      <c r="H193" s="41"/>
      <c r="I193" s="36">
        <f t="shared" si="36"/>
        <v>379</v>
      </c>
      <c r="J193" s="36">
        <f t="shared" si="36"/>
        <v>287</v>
      </c>
      <c r="K193" s="36">
        <f t="shared" si="36"/>
        <v>66</v>
      </c>
      <c r="L193" s="36">
        <f t="shared" si="36"/>
        <v>40</v>
      </c>
      <c r="M193" s="36">
        <f t="shared" si="36"/>
        <v>88</v>
      </c>
      <c r="N193" s="36">
        <f t="shared" si="36"/>
        <v>164</v>
      </c>
      <c r="O193" s="36">
        <f t="shared" si="36"/>
        <v>499</v>
      </c>
      <c r="P193" s="36">
        <f t="shared" si="36"/>
        <v>105</v>
      </c>
      <c r="Q193" s="36">
        <f t="shared" si="36"/>
        <v>97</v>
      </c>
      <c r="R193" s="18">
        <f t="shared" si="35"/>
        <v>1725</v>
      </c>
      <c r="S193" s="29">
        <v>11.94</v>
      </c>
      <c r="T193" s="58">
        <f t="shared" si="33"/>
        <v>20596.5</v>
      </c>
    </row>
    <row r="194" spans="1:20" ht="27">
      <c r="A194" s="32">
        <v>13</v>
      </c>
      <c r="B194" s="33" t="s">
        <v>65</v>
      </c>
      <c r="C194" s="32" t="s">
        <v>35</v>
      </c>
      <c r="D194" s="32">
        <v>300</v>
      </c>
      <c r="E194" s="32" t="s">
        <v>36</v>
      </c>
      <c r="F194" s="34">
        <v>50</v>
      </c>
      <c r="G194" s="32">
        <v>1</v>
      </c>
      <c r="H194" s="41"/>
      <c r="I194" s="36">
        <f t="shared" si="36"/>
        <v>484</v>
      </c>
      <c r="J194" s="36">
        <f t="shared" si="36"/>
        <v>367</v>
      </c>
      <c r="K194" s="36">
        <f t="shared" si="36"/>
        <v>84</v>
      </c>
      <c r="L194" s="36">
        <f t="shared" si="36"/>
        <v>50</v>
      </c>
      <c r="M194" s="36">
        <f t="shared" si="36"/>
        <v>112</v>
      </c>
      <c r="N194" s="36">
        <f t="shared" si="36"/>
        <v>209</v>
      </c>
      <c r="O194" s="36">
        <f t="shared" si="36"/>
        <v>637</v>
      </c>
      <c r="P194" s="36">
        <f t="shared" si="36"/>
        <v>134</v>
      </c>
      <c r="Q194" s="36">
        <f t="shared" si="36"/>
        <v>124</v>
      </c>
      <c r="R194" s="18">
        <f t="shared" si="35"/>
        <v>2201</v>
      </c>
      <c r="S194" s="29">
        <v>20</v>
      </c>
      <c r="T194" s="58">
        <f t="shared" si="33"/>
        <v>44020</v>
      </c>
    </row>
    <row r="195" spans="1:20" ht="27">
      <c r="A195" s="32">
        <v>14</v>
      </c>
      <c r="B195" s="33" t="s">
        <v>66</v>
      </c>
      <c r="C195" s="32" t="s">
        <v>35</v>
      </c>
      <c r="D195" s="32">
        <v>200</v>
      </c>
      <c r="E195" s="32" t="s">
        <v>36</v>
      </c>
      <c r="F195" s="32">
        <v>30</v>
      </c>
      <c r="G195" s="32">
        <v>0</v>
      </c>
      <c r="H195" s="41"/>
      <c r="I195" s="36">
        <f t="shared" si="36"/>
        <v>0</v>
      </c>
      <c r="J195" s="36">
        <f t="shared" si="36"/>
        <v>0</v>
      </c>
      <c r="K195" s="36">
        <f t="shared" si="36"/>
        <v>0</v>
      </c>
      <c r="L195" s="36">
        <f t="shared" si="36"/>
        <v>0</v>
      </c>
      <c r="M195" s="36">
        <f t="shared" si="36"/>
        <v>0</v>
      </c>
      <c r="N195" s="36">
        <f t="shared" si="36"/>
        <v>0</v>
      </c>
      <c r="O195" s="36">
        <f t="shared" si="36"/>
        <v>0</v>
      </c>
      <c r="P195" s="36">
        <f t="shared" si="36"/>
        <v>0</v>
      </c>
      <c r="Q195" s="36">
        <f t="shared" si="36"/>
        <v>0</v>
      </c>
      <c r="R195" s="36">
        <f>ROUNDUP(($F195*$G195*R$7)/$D195,0)</f>
        <v>0</v>
      </c>
      <c r="S195" s="29">
        <v>4.05</v>
      </c>
      <c r="T195" s="58">
        <f t="shared" si="33"/>
        <v>0</v>
      </c>
    </row>
    <row r="196" spans="1:20" ht="19.5" customHeight="1">
      <c r="A196" s="23"/>
      <c r="B196" s="23"/>
      <c r="C196" s="23"/>
      <c r="D196" s="23"/>
      <c r="E196" s="23"/>
      <c r="F196" s="23"/>
      <c r="G196" s="24"/>
      <c r="H196" s="25"/>
      <c r="I196" s="25"/>
      <c r="J196" s="25"/>
      <c r="K196" s="25"/>
      <c r="L196" s="25"/>
      <c r="M196" s="25"/>
      <c r="N196" s="25"/>
      <c r="O196" s="25"/>
      <c r="P196" s="25"/>
      <c r="Q196" s="24"/>
      <c r="R196" s="24"/>
      <c r="T196" s="19">
        <f>SUM(T180:T195)</f>
        <v>965006.8500000001</v>
      </c>
    </row>
    <row r="197" spans="1:18" ht="79.5" customHeight="1">
      <c r="A197" s="219" t="s">
        <v>42</v>
      </c>
      <c r="B197" s="220"/>
      <c r="C197" s="220"/>
      <c r="D197" s="220"/>
      <c r="E197" s="220"/>
      <c r="F197" s="220"/>
      <c r="G197" s="221"/>
      <c r="H197" s="222" t="s">
        <v>43</v>
      </c>
      <c r="I197" s="223"/>
      <c r="J197" s="223"/>
      <c r="K197" s="223"/>
      <c r="L197" s="224"/>
      <c r="M197" s="222" t="s">
        <v>67</v>
      </c>
      <c r="N197" s="223"/>
      <c r="O197" s="223"/>
      <c r="P197" s="223"/>
      <c r="Q197" s="223"/>
      <c r="R197" s="224"/>
    </row>
    <row r="198" spans="1:18" ht="9" customHeight="1">
      <c r="A198" s="26"/>
      <c r="B198" s="26"/>
      <c r="C198" s="26"/>
      <c r="D198" s="26"/>
      <c r="E198" s="26"/>
      <c r="F198" s="26"/>
      <c r="G198" s="27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9.5" customHeight="1">
      <c r="A199" s="228" t="s">
        <v>44</v>
      </c>
      <c r="B199" s="229"/>
      <c r="C199" s="229"/>
      <c r="D199" s="229"/>
      <c r="E199" s="229"/>
      <c r="F199" s="229"/>
      <c r="G199" s="229"/>
      <c r="H199" s="229"/>
      <c r="I199" s="229"/>
      <c r="J199" s="229"/>
      <c r="K199" s="229"/>
      <c r="L199" s="230"/>
      <c r="M199" s="231" t="s">
        <v>45</v>
      </c>
      <c r="N199" s="232"/>
      <c r="O199" s="232"/>
      <c r="P199" s="232"/>
      <c r="Q199" s="232"/>
      <c r="R199" s="233"/>
    </row>
    <row r="201" spans="1:18" ht="39.75" customHeight="1">
      <c r="A201" s="196"/>
      <c r="B201" s="197"/>
      <c r="C201" s="234" t="s">
        <v>0</v>
      </c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6"/>
      <c r="Q201" s="201" t="s">
        <v>1</v>
      </c>
      <c r="R201" s="201"/>
    </row>
    <row r="202" spans="1:18" ht="39.75" customHeight="1">
      <c r="A202" s="198"/>
      <c r="B202" s="199"/>
      <c r="C202" s="237"/>
      <c r="D202" s="238"/>
      <c r="E202" s="238"/>
      <c r="F202" s="238"/>
      <c r="G202" s="238"/>
      <c r="H202" s="238"/>
      <c r="I202" s="238"/>
      <c r="J202" s="238"/>
      <c r="K202" s="238"/>
      <c r="L202" s="238"/>
      <c r="M202" s="238"/>
      <c r="N202" s="238"/>
      <c r="O202" s="238"/>
      <c r="P202" s="239"/>
      <c r="Q202" s="201" t="s">
        <v>89</v>
      </c>
      <c r="R202" s="201"/>
    </row>
    <row r="203" spans="1:18" ht="9" customHeight="1">
      <c r="A203" s="1"/>
      <c r="B203" s="1"/>
      <c r="C203" s="1"/>
      <c r="D203" s="1"/>
      <c r="E203" s="1"/>
      <c r="F203" s="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3"/>
    </row>
    <row r="204" spans="1:18" ht="19.5" customHeight="1">
      <c r="A204" s="202" t="s">
        <v>2</v>
      </c>
      <c r="B204" s="202"/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</row>
    <row r="205" spans="1:18" ht="9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9.5" customHeight="1">
      <c r="A206" s="203" t="s">
        <v>3</v>
      </c>
      <c r="B206" s="204"/>
      <c r="C206" s="205">
        <v>42370</v>
      </c>
      <c r="D206" s="206"/>
      <c r="E206" s="5"/>
      <c r="F206" s="5"/>
      <c r="G206" s="207" t="s">
        <v>4</v>
      </c>
      <c r="H206" s="207"/>
      <c r="I206" s="6">
        <f aca="true" t="shared" si="37" ref="I206:Q206">I207*$C209</f>
        <v>58000</v>
      </c>
      <c r="J206" s="6">
        <f t="shared" si="37"/>
        <v>44000</v>
      </c>
      <c r="K206" s="6">
        <f t="shared" si="37"/>
        <v>10000</v>
      </c>
      <c r="L206" s="6">
        <f t="shared" si="37"/>
        <v>6000</v>
      </c>
      <c r="M206" s="6">
        <f t="shared" si="37"/>
        <v>13360</v>
      </c>
      <c r="N206" s="6">
        <f t="shared" si="37"/>
        <v>25000</v>
      </c>
      <c r="O206" s="6">
        <f t="shared" si="37"/>
        <v>76400</v>
      </c>
      <c r="P206" s="6">
        <f t="shared" si="37"/>
        <v>16000</v>
      </c>
      <c r="Q206" s="6">
        <f t="shared" si="37"/>
        <v>14800</v>
      </c>
      <c r="R206" s="6">
        <f>SUM(I206:Q206)</f>
        <v>263560</v>
      </c>
    </row>
    <row r="207" spans="1:18" ht="19.5" customHeight="1">
      <c r="A207" s="210" t="s">
        <v>49</v>
      </c>
      <c r="B207" s="211"/>
      <c r="C207" s="211"/>
      <c r="D207" s="212"/>
      <c r="E207" s="5"/>
      <c r="F207" s="5"/>
      <c r="G207" s="207" t="s">
        <v>6</v>
      </c>
      <c r="H207" s="207"/>
      <c r="I207" s="6">
        <v>2900</v>
      </c>
      <c r="J207" s="6">
        <v>2200</v>
      </c>
      <c r="K207" s="6">
        <v>500</v>
      </c>
      <c r="L207" s="6">
        <v>300</v>
      </c>
      <c r="M207" s="6">
        <v>668</v>
      </c>
      <c r="N207" s="6">
        <v>1250</v>
      </c>
      <c r="O207" s="6">
        <v>3820</v>
      </c>
      <c r="P207" s="6">
        <v>800</v>
      </c>
      <c r="Q207" s="6">
        <v>740</v>
      </c>
      <c r="R207" s="6">
        <f>SUM(I207:Q207)</f>
        <v>13178</v>
      </c>
    </row>
    <row r="208" spans="1:18" ht="19.5" customHeight="1">
      <c r="A208" s="213"/>
      <c r="B208" s="214"/>
      <c r="C208" s="214"/>
      <c r="D208" s="215"/>
      <c r="E208" s="5"/>
      <c r="F208" s="5"/>
      <c r="G208" s="207"/>
      <c r="H208" s="207"/>
      <c r="I208" s="6"/>
      <c r="J208" s="6"/>
      <c r="K208" s="6"/>
      <c r="L208" s="6"/>
      <c r="M208" s="6"/>
      <c r="N208" s="6"/>
      <c r="O208" s="6"/>
      <c r="P208" s="6"/>
      <c r="Q208" s="6"/>
      <c r="R208" s="6">
        <f>SUM(I208:Q208)</f>
        <v>0</v>
      </c>
    </row>
    <row r="209" spans="1:18" ht="19.5" customHeight="1">
      <c r="A209" s="216" t="s">
        <v>8</v>
      </c>
      <c r="B209" s="217"/>
      <c r="C209" s="218">
        <v>20</v>
      </c>
      <c r="D209" s="218"/>
      <c r="E209" s="5"/>
      <c r="F209" s="5"/>
      <c r="G209" s="207"/>
      <c r="H209" s="207"/>
      <c r="I209" s="6"/>
      <c r="J209" s="6"/>
      <c r="K209" s="6"/>
      <c r="L209" s="6"/>
      <c r="M209" s="6"/>
      <c r="N209" s="6"/>
      <c r="O209" s="6"/>
      <c r="P209" s="6"/>
      <c r="Q209" s="6"/>
      <c r="R209" s="6">
        <f>SUM(I209:Q209)</f>
        <v>0</v>
      </c>
    </row>
    <row r="210" spans="1:18" ht="9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20" ht="15" customHeight="1">
      <c r="A211" s="225" t="s">
        <v>10</v>
      </c>
      <c r="B211" s="225" t="s">
        <v>11</v>
      </c>
      <c r="C211" s="190" t="s">
        <v>12</v>
      </c>
      <c r="D211" s="191"/>
      <c r="E211" s="192"/>
      <c r="F211" s="240" t="s">
        <v>50</v>
      </c>
      <c r="G211" s="227" t="s">
        <v>51</v>
      </c>
      <c r="H211" s="208" t="s">
        <v>14</v>
      </c>
      <c r="I211" s="190" t="s">
        <v>15</v>
      </c>
      <c r="J211" s="191"/>
      <c r="K211" s="191"/>
      <c r="L211" s="191"/>
      <c r="M211" s="191"/>
      <c r="N211" s="191"/>
      <c r="O211" s="191"/>
      <c r="P211" s="191"/>
      <c r="Q211" s="192"/>
      <c r="R211" s="208" t="s">
        <v>16</v>
      </c>
      <c r="S211" s="240" t="s">
        <v>95</v>
      </c>
      <c r="T211" s="243" t="s">
        <v>96</v>
      </c>
    </row>
    <row r="212" spans="1:20" ht="25.5" customHeight="1">
      <c r="A212" s="226"/>
      <c r="B212" s="226"/>
      <c r="C212" s="10" t="s">
        <v>17</v>
      </c>
      <c r="D212" s="10" t="s">
        <v>18</v>
      </c>
      <c r="E212" s="10" t="s">
        <v>19</v>
      </c>
      <c r="F212" s="241"/>
      <c r="G212" s="227"/>
      <c r="H212" s="209"/>
      <c r="I212" s="11" t="s">
        <v>20</v>
      </c>
      <c r="J212" s="11" t="s">
        <v>22</v>
      </c>
      <c r="K212" s="11" t="s">
        <v>23</v>
      </c>
      <c r="L212" s="11" t="s">
        <v>24</v>
      </c>
      <c r="M212" s="11" t="s">
        <v>25</v>
      </c>
      <c r="N212" s="11" t="s">
        <v>26</v>
      </c>
      <c r="O212" s="11" t="s">
        <v>27</v>
      </c>
      <c r="P212" s="11" t="s">
        <v>28</v>
      </c>
      <c r="Q212" s="11" t="s">
        <v>29</v>
      </c>
      <c r="R212" s="209"/>
      <c r="S212" s="242"/>
      <c r="T212" s="244"/>
    </row>
    <row r="213" spans="1:20" ht="19.5" customHeight="1">
      <c r="A213" s="32">
        <v>1</v>
      </c>
      <c r="B213" s="33" t="s">
        <v>52</v>
      </c>
      <c r="C213" s="32" t="s">
        <v>53</v>
      </c>
      <c r="D213" s="32">
        <v>500</v>
      </c>
      <c r="E213" s="32" t="s">
        <v>32</v>
      </c>
      <c r="F213" s="34">
        <v>5</v>
      </c>
      <c r="G213" s="32">
        <v>18</v>
      </c>
      <c r="H213" s="35"/>
      <c r="I213" s="36">
        <f aca="true" t="shared" si="38" ref="I213:Q222">ROUNDUP(($F213*$G213*I$7)/$D213,0)</f>
        <v>522</v>
      </c>
      <c r="J213" s="36">
        <f t="shared" si="38"/>
        <v>396</v>
      </c>
      <c r="K213" s="36">
        <f t="shared" si="38"/>
        <v>90</v>
      </c>
      <c r="L213" s="36">
        <f t="shared" si="38"/>
        <v>54</v>
      </c>
      <c r="M213" s="36">
        <f t="shared" si="38"/>
        <v>121</v>
      </c>
      <c r="N213" s="36">
        <f t="shared" si="38"/>
        <v>225</v>
      </c>
      <c r="O213" s="36">
        <f t="shared" si="38"/>
        <v>688</v>
      </c>
      <c r="P213" s="36">
        <f t="shared" si="38"/>
        <v>144</v>
      </c>
      <c r="Q213" s="36">
        <f t="shared" si="38"/>
        <v>134</v>
      </c>
      <c r="R213" s="18">
        <f>SUM(I213:Q213)</f>
        <v>2374</v>
      </c>
      <c r="S213" s="29">
        <v>12.47</v>
      </c>
      <c r="T213" s="58">
        <f aca="true" t="shared" si="39" ref="T213:T228">R213*S213</f>
        <v>29603.780000000002</v>
      </c>
    </row>
    <row r="214" spans="1:20" ht="19.5" customHeight="1">
      <c r="A214" s="32">
        <f>A213+1</f>
        <v>2</v>
      </c>
      <c r="B214" s="37" t="s">
        <v>54</v>
      </c>
      <c r="C214" s="32" t="s">
        <v>35</v>
      </c>
      <c r="D214" s="32">
        <v>400</v>
      </c>
      <c r="E214" s="32" t="s">
        <v>36</v>
      </c>
      <c r="F214" s="34">
        <v>20</v>
      </c>
      <c r="G214" s="32">
        <v>4</v>
      </c>
      <c r="H214" s="35"/>
      <c r="I214" s="36">
        <f t="shared" si="38"/>
        <v>580</v>
      </c>
      <c r="J214" s="36">
        <f t="shared" si="38"/>
        <v>440</v>
      </c>
      <c r="K214" s="36">
        <f t="shared" si="38"/>
        <v>100</v>
      </c>
      <c r="L214" s="36">
        <f t="shared" si="38"/>
        <v>60</v>
      </c>
      <c r="M214" s="36">
        <f t="shared" si="38"/>
        <v>134</v>
      </c>
      <c r="N214" s="36">
        <f t="shared" si="38"/>
        <v>250</v>
      </c>
      <c r="O214" s="36">
        <f t="shared" si="38"/>
        <v>764</v>
      </c>
      <c r="P214" s="36">
        <f t="shared" si="38"/>
        <v>160</v>
      </c>
      <c r="Q214" s="36">
        <f t="shared" si="38"/>
        <v>148</v>
      </c>
      <c r="R214" s="18">
        <f>SUM(I214:Q214)</f>
        <v>2636</v>
      </c>
      <c r="S214" s="29">
        <v>5.95</v>
      </c>
      <c r="T214" s="58">
        <f t="shared" si="39"/>
        <v>15684.2</v>
      </c>
    </row>
    <row r="215" spans="1:20" ht="28.5" customHeight="1">
      <c r="A215" s="32">
        <f aca="true" t="shared" si="40" ref="A215:A224">A214+1</f>
        <v>3</v>
      </c>
      <c r="B215" s="38" t="s">
        <v>55</v>
      </c>
      <c r="C215" s="32" t="s">
        <v>56</v>
      </c>
      <c r="D215" s="32">
        <v>100</v>
      </c>
      <c r="E215" s="32" t="s">
        <v>36</v>
      </c>
      <c r="F215" s="34">
        <v>30</v>
      </c>
      <c r="G215" s="32">
        <v>4</v>
      </c>
      <c r="H215" s="35"/>
      <c r="I215" s="36">
        <f t="shared" si="38"/>
        <v>3480</v>
      </c>
      <c r="J215" s="36">
        <f t="shared" si="38"/>
        <v>2640</v>
      </c>
      <c r="K215" s="36">
        <f t="shared" si="38"/>
        <v>600</v>
      </c>
      <c r="L215" s="36">
        <f t="shared" si="38"/>
        <v>360</v>
      </c>
      <c r="M215" s="36">
        <f t="shared" si="38"/>
        <v>802</v>
      </c>
      <c r="N215" s="36">
        <f t="shared" si="38"/>
        <v>1500</v>
      </c>
      <c r="O215" s="36">
        <f t="shared" si="38"/>
        <v>4584</v>
      </c>
      <c r="P215" s="36">
        <f t="shared" si="38"/>
        <v>960</v>
      </c>
      <c r="Q215" s="36">
        <f t="shared" si="38"/>
        <v>888</v>
      </c>
      <c r="R215" s="18">
        <f>SUM(I215:Q215)</f>
        <v>15814</v>
      </c>
      <c r="S215" s="29">
        <v>8.3</v>
      </c>
      <c r="T215" s="58">
        <f t="shared" si="39"/>
        <v>131256.2</v>
      </c>
    </row>
    <row r="216" spans="1:20" ht="19.5" customHeight="1" hidden="1">
      <c r="A216" s="32"/>
      <c r="B216" s="37"/>
      <c r="C216" s="32"/>
      <c r="D216" s="32"/>
      <c r="E216" s="32"/>
      <c r="F216" s="34"/>
      <c r="G216" s="32"/>
      <c r="H216" s="39"/>
      <c r="I216" s="36" t="e">
        <f t="shared" si="38"/>
        <v>#DIV/0!</v>
      </c>
      <c r="J216" s="36" t="e">
        <f t="shared" si="38"/>
        <v>#DIV/0!</v>
      </c>
      <c r="K216" s="36" t="e">
        <f t="shared" si="38"/>
        <v>#DIV/0!</v>
      </c>
      <c r="L216" s="36" t="e">
        <f t="shared" si="38"/>
        <v>#DIV/0!</v>
      </c>
      <c r="M216" s="36" t="e">
        <f t="shared" si="38"/>
        <v>#DIV/0!</v>
      </c>
      <c r="N216" s="36" t="e">
        <f t="shared" si="38"/>
        <v>#DIV/0!</v>
      </c>
      <c r="O216" s="36" t="e">
        <f t="shared" si="38"/>
        <v>#DIV/0!</v>
      </c>
      <c r="P216" s="36" t="e">
        <f t="shared" si="38"/>
        <v>#DIV/0!</v>
      </c>
      <c r="Q216" s="36" t="e">
        <f t="shared" si="38"/>
        <v>#DIV/0!</v>
      </c>
      <c r="R216" s="18"/>
      <c r="S216" s="29"/>
      <c r="T216" s="58">
        <f t="shared" si="39"/>
        <v>0</v>
      </c>
    </row>
    <row r="217" spans="1:20" ht="19.5" customHeight="1">
      <c r="A217" s="32">
        <v>4</v>
      </c>
      <c r="B217" s="37" t="s">
        <v>57</v>
      </c>
      <c r="C217" s="32" t="s">
        <v>35</v>
      </c>
      <c r="D217" s="32">
        <v>250</v>
      </c>
      <c r="E217" s="32" t="s">
        <v>36</v>
      </c>
      <c r="F217" s="34">
        <v>10</v>
      </c>
      <c r="G217" s="32">
        <v>4</v>
      </c>
      <c r="H217" s="35"/>
      <c r="I217" s="36">
        <f t="shared" si="38"/>
        <v>464</v>
      </c>
      <c r="J217" s="36">
        <f t="shared" si="38"/>
        <v>352</v>
      </c>
      <c r="K217" s="36">
        <f t="shared" si="38"/>
        <v>80</v>
      </c>
      <c r="L217" s="36">
        <f t="shared" si="38"/>
        <v>48</v>
      </c>
      <c r="M217" s="36">
        <f t="shared" si="38"/>
        <v>107</v>
      </c>
      <c r="N217" s="36">
        <f t="shared" si="38"/>
        <v>200</v>
      </c>
      <c r="O217" s="36">
        <f t="shared" si="38"/>
        <v>612</v>
      </c>
      <c r="P217" s="36">
        <f t="shared" si="38"/>
        <v>128</v>
      </c>
      <c r="Q217" s="36">
        <f t="shared" si="38"/>
        <v>119</v>
      </c>
      <c r="R217" s="18">
        <f>SUM(I217:Q217)</f>
        <v>2110</v>
      </c>
      <c r="S217" s="29">
        <v>58</v>
      </c>
      <c r="T217" s="58">
        <f t="shared" si="39"/>
        <v>122380</v>
      </c>
    </row>
    <row r="218" spans="1:20" ht="19.5" customHeight="1">
      <c r="A218" s="32">
        <f>A217+1</f>
        <v>5</v>
      </c>
      <c r="B218" s="37" t="s">
        <v>58</v>
      </c>
      <c r="C218" s="32" t="s">
        <v>35</v>
      </c>
      <c r="D218" s="32">
        <v>500</v>
      </c>
      <c r="E218" s="32" t="s">
        <v>36</v>
      </c>
      <c r="F218" s="34">
        <v>30</v>
      </c>
      <c r="G218" s="32">
        <v>2</v>
      </c>
      <c r="H218" s="40"/>
      <c r="I218" s="36">
        <f t="shared" si="38"/>
        <v>348</v>
      </c>
      <c r="J218" s="36">
        <f t="shared" si="38"/>
        <v>264</v>
      </c>
      <c r="K218" s="36">
        <f t="shared" si="38"/>
        <v>60</v>
      </c>
      <c r="L218" s="36">
        <f t="shared" si="38"/>
        <v>36</v>
      </c>
      <c r="M218" s="36">
        <f t="shared" si="38"/>
        <v>81</v>
      </c>
      <c r="N218" s="36">
        <f t="shared" si="38"/>
        <v>150</v>
      </c>
      <c r="O218" s="36">
        <f t="shared" si="38"/>
        <v>459</v>
      </c>
      <c r="P218" s="36">
        <f t="shared" si="38"/>
        <v>96</v>
      </c>
      <c r="Q218" s="36">
        <f t="shared" si="38"/>
        <v>89</v>
      </c>
      <c r="R218" s="18">
        <f>SUM(I218:Q218)</f>
        <v>1583</v>
      </c>
      <c r="S218" s="29">
        <v>7.33</v>
      </c>
      <c r="T218" s="58">
        <f t="shared" si="39"/>
        <v>11603.39</v>
      </c>
    </row>
    <row r="219" spans="1:20" ht="19.5" customHeight="1">
      <c r="A219" s="32">
        <f t="shared" si="40"/>
        <v>6</v>
      </c>
      <c r="B219" s="33" t="s">
        <v>59</v>
      </c>
      <c r="C219" s="32" t="s">
        <v>35</v>
      </c>
      <c r="D219" s="32">
        <v>25</v>
      </c>
      <c r="E219" s="32" t="s">
        <v>36</v>
      </c>
      <c r="F219" s="32">
        <v>25</v>
      </c>
      <c r="G219" s="32">
        <v>7</v>
      </c>
      <c r="H219" s="16"/>
      <c r="I219" s="36">
        <f t="shared" si="38"/>
        <v>20300</v>
      </c>
      <c r="J219" s="36">
        <f t="shared" si="38"/>
        <v>15400</v>
      </c>
      <c r="K219" s="36">
        <f t="shared" si="38"/>
        <v>3500</v>
      </c>
      <c r="L219" s="36">
        <f t="shared" si="38"/>
        <v>2100</v>
      </c>
      <c r="M219" s="36">
        <f t="shared" si="38"/>
        <v>4676</v>
      </c>
      <c r="N219" s="36">
        <f t="shared" si="38"/>
        <v>8750</v>
      </c>
      <c r="O219" s="36">
        <f t="shared" si="38"/>
        <v>26740</v>
      </c>
      <c r="P219" s="36">
        <f t="shared" si="38"/>
        <v>5600</v>
      </c>
      <c r="Q219" s="36">
        <f t="shared" si="38"/>
        <v>5180</v>
      </c>
      <c r="R219" s="18">
        <f>SUM(I219:Q219)</f>
        <v>92246</v>
      </c>
      <c r="S219" s="29">
        <v>2.4</v>
      </c>
      <c r="T219" s="58">
        <f t="shared" si="39"/>
        <v>221390.4</v>
      </c>
    </row>
    <row r="220" spans="1:20" ht="52.5">
      <c r="A220" s="32">
        <f t="shared" si="40"/>
        <v>7</v>
      </c>
      <c r="B220" s="13" t="s">
        <v>30</v>
      </c>
      <c r="C220" s="32" t="s">
        <v>31</v>
      </c>
      <c r="D220" s="32">
        <v>250</v>
      </c>
      <c r="E220" s="32" t="s">
        <v>32</v>
      </c>
      <c r="F220" s="32">
        <v>250</v>
      </c>
      <c r="G220" s="32">
        <v>20</v>
      </c>
      <c r="H220" s="35"/>
      <c r="I220" s="36">
        <f t="shared" si="38"/>
        <v>58000</v>
      </c>
      <c r="J220" s="36">
        <f t="shared" si="38"/>
        <v>44000</v>
      </c>
      <c r="K220" s="36">
        <f t="shared" si="38"/>
        <v>10000</v>
      </c>
      <c r="L220" s="36">
        <f t="shared" si="38"/>
        <v>6000</v>
      </c>
      <c r="M220" s="36">
        <f t="shared" si="38"/>
        <v>13360</v>
      </c>
      <c r="N220" s="36">
        <f t="shared" si="38"/>
        <v>25000</v>
      </c>
      <c r="O220" s="36">
        <f t="shared" si="38"/>
        <v>76400</v>
      </c>
      <c r="P220" s="36">
        <f t="shared" si="38"/>
        <v>16000</v>
      </c>
      <c r="Q220" s="36">
        <f t="shared" si="38"/>
        <v>14800</v>
      </c>
      <c r="R220" s="18">
        <f>SUM(I220:Q220)</f>
        <v>263560</v>
      </c>
      <c r="S220" s="29">
        <v>4</v>
      </c>
      <c r="T220" s="58">
        <f t="shared" si="39"/>
        <v>1054240</v>
      </c>
    </row>
    <row r="221" spans="1:20" ht="45" customHeight="1" hidden="1">
      <c r="A221" s="32"/>
      <c r="B221" s="33"/>
      <c r="C221" s="32"/>
      <c r="D221" s="32"/>
      <c r="E221" s="32"/>
      <c r="F221" s="32"/>
      <c r="G221" s="32"/>
      <c r="H221" s="21"/>
      <c r="I221" s="36" t="e">
        <f t="shared" si="38"/>
        <v>#DIV/0!</v>
      </c>
      <c r="J221" s="36" t="e">
        <f t="shared" si="38"/>
        <v>#DIV/0!</v>
      </c>
      <c r="K221" s="36" t="e">
        <f t="shared" si="38"/>
        <v>#DIV/0!</v>
      </c>
      <c r="L221" s="36" t="e">
        <f t="shared" si="38"/>
        <v>#DIV/0!</v>
      </c>
      <c r="M221" s="36" t="e">
        <f t="shared" si="38"/>
        <v>#DIV/0!</v>
      </c>
      <c r="N221" s="36" t="e">
        <f t="shared" si="38"/>
        <v>#DIV/0!</v>
      </c>
      <c r="O221" s="36" t="e">
        <f t="shared" si="38"/>
        <v>#DIV/0!</v>
      </c>
      <c r="P221" s="36" t="e">
        <f t="shared" si="38"/>
        <v>#DIV/0!</v>
      </c>
      <c r="Q221" s="36" t="e">
        <f t="shared" si="38"/>
        <v>#DIV/0!</v>
      </c>
      <c r="R221" s="18"/>
      <c r="S221" s="29"/>
      <c r="T221" s="58">
        <f t="shared" si="39"/>
        <v>0</v>
      </c>
    </row>
    <row r="222" spans="1:20" ht="19.5" customHeight="1">
      <c r="A222" s="32">
        <v>8</v>
      </c>
      <c r="B222" s="37" t="s">
        <v>60</v>
      </c>
      <c r="C222" s="32" t="s">
        <v>35</v>
      </c>
      <c r="D222" s="32">
        <v>500</v>
      </c>
      <c r="E222" s="32" t="s">
        <v>36</v>
      </c>
      <c r="F222" s="32">
        <v>30</v>
      </c>
      <c r="G222" s="32">
        <v>2</v>
      </c>
      <c r="H222" s="41"/>
      <c r="I222" s="36">
        <f t="shared" si="38"/>
        <v>348</v>
      </c>
      <c r="J222" s="36">
        <f t="shared" si="38"/>
        <v>264</v>
      </c>
      <c r="K222" s="36">
        <f t="shared" si="38"/>
        <v>60</v>
      </c>
      <c r="L222" s="36">
        <f t="shared" si="38"/>
        <v>36</v>
      </c>
      <c r="M222" s="36">
        <f t="shared" si="38"/>
        <v>81</v>
      </c>
      <c r="N222" s="36">
        <f t="shared" si="38"/>
        <v>150</v>
      </c>
      <c r="O222" s="36">
        <f t="shared" si="38"/>
        <v>459</v>
      </c>
      <c r="P222" s="36">
        <f t="shared" si="38"/>
        <v>96</v>
      </c>
      <c r="Q222" s="36">
        <f t="shared" si="38"/>
        <v>89</v>
      </c>
      <c r="R222" s="18">
        <f aca="true" t="shared" si="41" ref="R222:R228">SUM(I222:Q222)</f>
        <v>1583</v>
      </c>
      <c r="S222" s="29">
        <v>11.8</v>
      </c>
      <c r="T222" s="58">
        <f t="shared" si="39"/>
        <v>18679.4</v>
      </c>
    </row>
    <row r="223" spans="1:20" ht="36.75" customHeight="1">
      <c r="A223" s="32">
        <f t="shared" si="40"/>
        <v>9</v>
      </c>
      <c r="B223" s="33" t="s">
        <v>61</v>
      </c>
      <c r="C223" s="32" t="s">
        <v>35</v>
      </c>
      <c r="D223" s="32">
        <v>200</v>
      </c>
      <c r="E223" s="32" t="s">
        <v>36</v>
      </c>
      <c r="F223" s="32">
        <v>30</v>
      </c>
      <c r="G223" s="32">
        <v>1</v>
      </c>
      <c r="H223" s="40"/>
      <c r="I223" s="36">
        <f aca="true" t="shared" si="42" ref="I223:Q228">ROUNDUP(($F223*$G223*I$7)/$D223,0)</f>
        <v>435</v>
      </c>
      <c r="J223" s="36">
        <f t="shared" si="42"/>
        <v>330</v>
      </c>
      <c r="K223" s="36">
        <f t="shared" si="42"/>
        <v>75</v>
      </c>
      <c r="L223" s="36">
        <f t="shared" si="42"/>
        <v>45</v>
      </c>
      <c r="M223" s="36">
        <f t="shared" si="42"/>
        <v>101</v>
      </c>
      <c r="N223" s="36">
        <f t="shared" si="42"/>
        <v>188</v>
      </c>
      <c r="O223" s="36">
        <f t="shared" si="42"/>
        <v>573</v>
      </c>
      <c r="P223" s="36">
        <f t="shared" si="42"/>
        <v>120</v>
      </c>
      <c r="Q223" s="36">
        <f t="shared" si="42"/>
        <v>111</v>
      </c>
      <c r="R223" s="18">
        <f t="shared" si="41"/>
        <v>1978</v>
      </c>
      <c r="S223" s="29">
        <v>4.05</v>
      </c>
      <c r="T223" s="58">
        <f t="shared" si="39"/>
        <v>8010.9</v>
      </c>
    </row>
    <row r="224" spans="1:20" ht="19.5" customHeight="1">
      <c r="A224" s="32">
        <f t="shared" si="40"/>
        <v>10</v>
      </c>
      <c r="B224" s="37" t="s">
        <v>62</v>
      </c>
      <c r="C224" s="32" t="s">
        <v>31</v>
      </c>
      <c r="D224" s="32">
        <v>210</v>
      </c>
      <c r="E224" s="32" t="s">
        <v>36</v>
      </c>
      <c r="F224" s="34">
        <v>20</v>
      </c>
      <c r="G224" s="32">
        <v>2</v>
      </c>
      <c r="H224" s="35"/>
      <c r="I224" s="36">
        <f t="shared" si="42"/>
        <v>553</v>
      </c>
      <c r="J224" s="36">
        <f t="shared" si="42"/>
        <v>420</v>
      </c>
      <c r="K224" s="36">
        <f t="shared" si="42"/>
        <v>96</v>
      </c>
      <c r="L224" s="36">
        <f t="shared" si="42"/>
        <v>58</v>
      </c>
      <c r="M224" s="36">
        <f t="shared" si="42"/>
        <v>128</v>
      </c>
      <c r="N224" s="36">
        <f t="shared" si="42"/>
        <v>239</v>
      </c>
      <c r="O224" s="36">
        <f t="shared" si="42"/>
        <v>728</v>
      </c>
      <c r="P224" s="36">
        <f t="shared" si="42"/>
        <v>153</v>
      </c>
      <c r="Q224" s="36">
        <f t="shared" si="42"/>
        <v>141</v>
      </c>
      <c r="R224" s="18">
        <f t="shared" si="41"/>
        <v>2516</v>
      </c>
      <c r="S224" s="29">
        <v>3.8</v>
      </c>
      <c r="T224" s="58">
        <f t="shared" si="39"/>
        <v>9560.8</v>
      </c>
    </row>
    <row r="225" spans="1:20" ht="19.5" customHeight="1">
      <c r="A225" s="32">
        <f>A224+1</f>
        <v>11</v>
      </c>
      <c r="B225" s="37" t="s">
        <v>63</v>
      </c>
      <c r="C225" s="32" t="s">
        <v>35</v>
      </c>
      <c r="D225" s="32">
        <v>500</v>
      </c>
      <c r="E225" s="32" t="s">
        <v>36</v>
      </c>
      <c r="F225" s="34">
        <v>20</v>
      </c>
      <c r="G225" s="32">
        <v>4</v>
      </c>
      <c r="H225" s="41"/>
      <c r="I225" s="36">
        <f t="shared" si="42"/>
        <v>464</v>
      </c>
      <c r="J225" s="36">
        <f t="shared" si="42"/>
        <v>352</v>
      </c>
      <c r="K225" s="36">
        <f t="shared" si="42"/>
        <v>80</v>
      </c>
      <c r="L225" s="36">
        <f t="shared" si="42"/>
        <v>48</v>
      </c>
      <c r="M225" s="36">
        <f t="shared" si="42"/>
        <v>107</v>
      </c>
      <c r="N225" s="36">
        <f t="shared" si="42"/>
        <v>200</v>
      </c>
      <c r="O225" s="36">
        <f t="shared" si="42"/>
        <v>612</v>
      </c>
      <c r="P225" s="36">
        <f t="shared" si="42"/>
        <v>128</v>
      </c>
      <c r="Q225" s="36">
        <f t="shared" si="42"/>
        <v>119</v>
      </c>
      <c r="R225" s="18">
        <f t="shared" si="41"/>
        <v>2110</v>
      </c>
      <c r="S225" s="29">
        <v>18.5</v>
      </c>
      <c r="T225" s="58">
        <f t="shared" si="39"/>
        <v>39035</v>
      </c>
    </row>
    <row r="226" spans="1:20" ht="19.5" customHeight="1">
      <c r="A226" s="32">
        <v>12</v>
      </c>
      <c r="B226" s="37" t="s">
        <v>64</v>
      </c>
      <c r="C226" s="32" t="s">
        <v>56</v>
      </c>
      <c r="D226" s="32">
        <v>230</v>
      </c>
      <c r="E226" s="32" t="s">
        <v>36</v>
      </c>
      <c r="F226" s="34">
        <v>30</v>
      </c>
      <c r="G226" s="32">
        <v>2</v>
      </c>
      <c r="H226" s="41"/>
      <c r="I226" s="36">
        <f t="shared" si="42"/>
        <v>757</v>
      </c>
      <c r="J226" s="36">
        <f t="shared" si="42"/>
        <v>574</v>
      </c>
      <c r="K226" s="36">
        <f t="shared" si="42"/>
        <v>131</v>
      </c>
      <c r="L226" s="36">
        <f t="shared" si="42"/>
        <v>79</v>
      </c>
      <c r="M226" s="36">
        <f t="shared" si="42"/>
        <v>175</v>
      </c>
      <c r="N226" s="36">
        <f t="shared" si="42"/>
        <v>327</v>
      </c>
      <c r="O226" s="36">
        <f t="shared" si="42"/>
        <v>997</v>
      </c>
      <c r="P226" s="36">
        <f t="shared" si="42"/>
        <v>209</v>
      </c>
      <c r="Q226" s="36">
        <f t="shared" si="42"/>
        <v>194</v>
      </c>
      <c r="R226" s="18">
        <f t="shared" si="41"/>
        <v>3443</v>
      </c>
      <c r="S226" s="29">
        <v>11.94</v>
      </c>
      <c r="T226" s="58">
        <f t="shared" si="39"/>
        <v>41109.42</v>
      </c>
    </row>
    <row r="227" spans="1:20" ht="27">
      <c r="A227" s="32">
        <v>13</v>
      </c>
      <c r="B227" s="33" t="s">
        <v>65</v>
      </c>
      <c r="C227" s="32" t="s">
        <v>35</v>
      </c>
      <c r="D227" s="32">
        <v>300</v>
      </c>
      <c r="E227" s="32" t="s">
        <v>36</v>
      </c>
      <c r="F227" s="34">
        <v>50</v>
      </c>
      <c r="G227" s="32">
        <v>2</v>
      </c>
      <c r="H227" s="41"/>
      <c r="I227" s="36">
        <f t="shared" si="42"/>
        <v>967</v>
      </c>
      <c r="J227" s="36">
        <f t="shared" si="42"/>
        <v>734</v>
      </c>
      <c r="K227" s="36">
        <f t="shared" si="42"/>
        <v>167</v>
      </c>
      <c r="L227" s="36">
        <f t="shared" si="42"/>
        <v>100</v>
      </c>
      <c r="M227" s="36">
        <f t="shared" si="42"/>
        <v>223</v>
      </c>
      <c r="N227" s="36">
        <f t="shared" si="42"/>
        <v>417</v>
      </c>
      <c r="O227" s="36">
        <f t="shared" si="42"/>
        <v>1274</v>
      </c>
      <c r="P227" s="36">
        <f t="shared" si="42"/>
        <v>267</v>
      </c>
      <c r="Q227" s="36">
        <f t="shared" si="42"/>
        <v>247</v>
      </c>
      <c r="R227" s="18">
        <f t="shared" si="41"/>
        <v>4396</v>
      </c>
      <c r="S227" s="29">
        <v>20</v>
      </c>
      <c r="T227" s="58">
        <f t="shared" si="39"/>
        <v>87920</v>
      </c>
    </row>
    <row r="228" spans="1:20" ht="27">
      <c r="A228" s="32">
        <v>14</v>
      </c>
      <c r="B228" s="33" t="s">
        <v>66</v>
      </c>
      <c r="C228" s="32" t="s">
        <v>35</v>
      </c>
      <c r="D228" s="32">
        <v>200</v>
      </c>
      <c r="E228" s="32" t="s">
        <v>36</v>
      </c>
      <c r="F228" s="32">
        <v>30</v>
      </c>
      <c r="G228" s="32">
        <v>1</v>
      </c>
      <c r="H228" s="41"/>
      <c r="I228" s="36">
        <f t="shared" si="42"/>
        <v>435</v>
      </c>
      <c r="J228" s="36">
        <f t="shared" si="42"/>
        <v>330</v>
      </c>
      <c r="K228" s="36">
        <f t="shared" si="42"/>
        <v>75</v>
      </c>
      <c r="L228" s="36">
        <f t="shared" si="42"/>
        <v>45</v>
      </c>
      <c r="M228" s="36">
        <f t="shared" si="42"/>
        <v>101</v>
      </c>
      <c r="N228" s="36">
        <f t="shared" si="42"/>
        <v>188</v>
      </c>
      <c r="O228" s="36">
        <f t="shared" si="42"/>
        <v>573</v>
      </c>
      <c r="P228" s="36">
        <f t="shared" si="42"/>
        <v>120</v>
      </c>
      <c r="Q228" s="36">
        <f t="shared" si="42"/>
        <v>111</v>
      </c>
      <c r="R228" s="18">
        <f t="shared" si="41"/>
        <v>1978</v>
      </c>
      <c r="S228" s="29">
        <v>4.05</v>
      </c>
      <c r="T228" s="58">
        <f t="shared" si="39"/>
        <v>8010.9</v>
      </c>
    </row>
    <row r="229" spans="1:20" ht="19.5" customHeight="1">
      <c r="A229" s="23"/>
      <c r="B229" s="23"/>
      <c r="C229" s="23"/>
      <c r="D229" s="23"/>
      <c r="E229" s="23"/>
      <c r="F229" s="23"/>
      <c r="G229" s="24"/>
      <c r="H229" s="25"/>
      <c r="I229" s="25"/>
      <c r="J229" s="25"/>
      <c r="K229" s="25"/>
      <c r="L229" s="25"/>
      <c r="M229" s="25"/>
      <c r="N229" s="25"/>
      <c r="O229" s="25"/>
      <c r="P229" s="25"/>
      <c r="Q229" s="24"/>
      <c r="R229" s="24"/>
      <c r="T229" s="19">
        <f>SUM(T213:T228)</f>
        <v>1798484.39</v>
      </c>
    </row>
    <row r="230" spans="1:18" ht="79.5" customHeight="1">
      <c r="A230" s="219" t="s">
        <v>42</v>
      </c>
      <c r="B230" s="220"/>
      <c r="C230" s="220"/>
      <c r="D230" s="220"/>
      <c r="E230" s="220"/>
      <c r="F230" s="220"/>
      <c r="G230" s="221"/>
      <c r="H230" s="222" t="s">
        <v>43</v>
      </c>
      <c r="I230" s="223"/>
      <c r="J230" s="223"/>
      <c r="K230" s="223"/>
      <c r="L230" s="224"/>
      <c r="M230" s="222" t="s">
        <v>67</v>
      </c>
      <c r="N230" s="223"/>
      <c r="O230" s="223"/>
      <c r="P230" s="223"/>
      <c r="Q230" s="223"/>
      <c r="R230" s="224"/>
    </row>
    <row r="231" spans="1:18" ht="9" customHeight="1">
      <c r="A231" s="26"/>
      <c r="B231" s="26"/>
      <c r="C231" s="26"/>
      <c r="D231" s="26"/>
      <c r="E231" s="26"/>
      <c r="F231" s="26"/>
      <c r="G231" s="27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9.5" customHeight="1">
      <c r="A232" s="228" t="s">
        <v>44</v>
      </c>
      <c r="B232" s="229"/>
      <c r="C232" s="229"/>
      <c r="D232" s="229"/>
      <c r="E232" s="229"/>
      <c r="F232" s="229"/>
      <c r="G232" s="229"/>
      <c r="H232" s="229"/>
      <c r="I232" s="229"/>
      <c r="J232" s="229"/>
      <c r="K232" s="229"/>
      <c r="L232" s="230"/>
      <c r="M232" s="231" t="s">
        <v>45</v>
      </c>
      <c r="N232" s="232"/>
      <c r="O232" s="232"/>
      <c r="P232" s="232"/>
      <c r="Q232" s="232"/>
      <c r="R232" s="233"/>
    </row>
    <row r="234" spans="1:18" ht="39.75" customHeight="1">
      <c r="A234" s="196"/>
      <c r="B234" s="197"/>
      <c r="C234" s="234" t="s">
        <v>0</v>
      </c>
      <c r="D234" s="235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  <c r="O234" s="235"/>
      <c r="P234" s="236"/>
      <c r="Q234" s="201" t="s">
        <v>1</v>
      </c>
      <c r="R234" s="201"/>
    </row>
    <row r="235" spans="1:18" ht="39.75" customHeight="1">
      <c r="A235" s="198"/>
      <c r="B235" s="199"/>
      <c r="C235" s="237"/>
      <c r="D235" s="238"/>
      <c r="E235" s="238"/>
      <c r="F235" s="238"/>
      <c r="G235" s="238"/>
      <c r="H235" s="238"/>
      <c r="I235" s="238"/>
      <c r="J235" s="238"/>
      <c r="K235" s="238"/>
      <c r="L235" s="238"/>
      <c r="M235" s="238"/>
      <c r="N235" s="238"/>
      <c r="O235" s="238"/>
      <c r="P235" s="239"/>
      <c r="Q235" s="201" t="s">
        <v>93</v>
      </c>
      <c r="R235" s="201"/>
    </row>
    <row r="236" spans="1:18" ht="9" customHeight="1">
      <c r="A236" s="1"/>
      <c r="B236" s="1"/>
      <c r="C236" s="1"/>
      <c r="D236" s="1"/>
      <c r="E236" s="1"/>
      <c r="F236" s="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3"/>
    </row>
    <row r="237" spans="1:18" ht="19.5" customHeight="1">
      <c r="A237" s="202" t="s">
        <v>2</v>
      </c>
      <c r="B237" s="202"/>
      <c r="C237" s="202"/>
      <c r="D237" s="202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</row>
    <row r="238" spans="1:18" ht="9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9.5" customHeight="1">
      <c r="A239" s="203" t="s">
        <v>3</v>
      </c>
      <c r="B239" s="204"/>
      <c r="C239" s="205">
        <v>42401</v>
      </c>
      <c r="D239" s="206"/>
      <c r="E239" s="5"/>
      <c r="F239" s="5"/>
      <c r="G239" s="207" t="s">
        <v>4</v>
      </c>
      <c r="H239" s="207"/>
      <c r="I239" s="6">
        <f aca="true" t="shared" si="43" ref="I239:Q239">I240*$C242</f>
        <v>58000</v>
      </c>
      <c r="J239" s="6">
        <f t="shared" si="43"/>
        <v>44000</v>
      </c>
      <c r="K239" s="6">
        <f t="shared" si="43"/>
        <v>10000</v>
      </c>
      <c r="L239" s="6">
        <f t="shared" si="43"/>
        <v>6000</v>
      </c>
      <c r="M239" s="6">
        <f t="shared" si="43"/>
        <v>13360</v>
      </c>
      <c r="N239" s="6">
        <f t="shared" si="43"/>
        <v>25000</v>
      </c>
      <c r="O239" s="6">
        <f t="shared" si="43"/>
        <v>76400</v>
      </c>
      <c r="P239" s="6">
        <f t="shared" si="43"/>
        <v>16000</v>
      </c>
      <c r="Q239" s="6">
        <f t="shared" si="43"/>
        <v>14800</v>
      </c>
      <c r="R239" s="6">
        <f>SUM(I239:Q239)</f>
        <v>263560</v>
      </c>
    </row>
    <row r="240" spans="1:18" ht="19.5" customHeight="1">
      <c r="A240" s="210" t="s">
        <v>49</v>
      </c>
      <c r="B240" s="211"/>
      <c r="C240" s="211"/>
      <c r="D240" s="212"/>
      <c r="E240" s="5"/>
      <c r="F240" s="5"/>
      <c r="G240" s="207" t="s">
        <v>6</v>
      </c>
      <c r="H240" s="207"/>
      <c r="I240" s="6">
        <v>2900</v>
      </c>
      <c r="J240" s="6">
        <v>2200</v>
      </c>
      <c r="K240" s="6">
        <v>500</v>
      </c>
      <c r="L240" s="6">
        <v>300</v>
      </c>
      <c r="M240" s="6">
        <v>668</v>
      </c>
      <c r="N240" s="6">
        <v>1250</v>
      </c>
      <c r="O240" s="6">
        <v>3820</v>
      </c>
      <c r="P240" s="6">
        <v>800</v>
      </c>
      <c r="Q240" s="6">
        <v>740</v>
      </c>
      <c r="R240" s="6">
        <f>SUM(I240:Q240)</f>
        <v>13178</v>
      </c>
    </row>
    <row r="241" spans="1:18" ht="19.5" customHeight="1">
      <c r="A241" s="213"/>
      <c r="B241" s="214"/>
      <c r="C241" s="214"/>
      <c r="D241" s="215"/>
      <c r="E241" s="5"/>
      <c r="F241" s="5"/>
      <c r="G241" s="207"/>
      <c r="H241" s="207"/>
      <c r="I241" s="6"/>
      <c r="J241" s="6"/>
      <c r="K241" s="6"/>
      <c r="L241" s="6"/>
      <c r="M241" s="6"/>
      <c r="N241" s="6"/>
      <c r="O241" s="6"/>
      <c r="P241" s="6"/>
      <c r="Q241" s="6"/>
      <c r="R241" s="6">
        <f>SUM(I241:Q241)</f>
        <v>0</v>
      </c>
    </row>
    <row r="242" spans="1:18" ht="19.5" customHeight="1">
      <c r="A242" s="216" t="s">
        <v>8</v>
      </c>
      <c r="B242" s="217"/>
      <c r="C242" s="218">
        <v>20</v>
      </c>
      <c r="D242" s="218"/>
      <c r="E242" s="5"/>
      <c r="F242" s="5"/>
      <c r="G242" s="207"/>
      <c r="H242" s="207"/>
      <c r="I242" s="6"/>
      <c r="J242" s="6"/>
      <c r="K242" s="6"/>
      <c r="L242" s="6"/>
      <c r="M242" s="6"/>
      <c r="N242" s="6"/>
      <c r="O242" s="6"/>
      <c r="P242" s="6"/>
      <c r="Q242" s="6"/>
      <c r="R242" s="6">
        <f>SUM(I242:Q242)</f>
        <v>0</v>
      </c>
    </row>
    <row r="243" spans="1:18" ht="9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1:20" ht="15" customHeight="1">
      <c r="A244" s="225" t="s">
        <v>10</v>
      </c>
      <c r="B244" s="225" t="s">
        <v>11</v>
      </c>
      <c r="C244" s="190" t="s">
        <v>12</v>
      </c>
      <c r="D244" s="191"/>
      <c r="E244" s="192"/>
      <c r="F244" s="240" t="s">
        <v>50</v>
      </c>
      <c r="G244" s="227" t="s">
        <v>51</v>
      </c>
      <c r="H244" s="208" t="s">
        <v>14</v>
      </c>
      <c r="I244" s="190" t="s">
        <v>15</v>
      </c>
      <c r="J244" s="191"/>
      <c r="K244" s="191"/>
      <c r="L244" s="191"/>
      <c r="M244" s="191"/>
      <c r="N244" s="191"/>
      <c r="O244" s="191"/>
      <c r="P244" s="191"/>
      <c r="Q244" s="192"/>
      <c r="R244" s="208" t="s">
        <v>16</v>
      </c>
      <c r="S244" s="240" t="s">
        <v>95</v>
      </c>
      <c r="T244" s="243" t="s">
        <v>96</v>
      </c>
    </row>
    <row r="245" spans="1:20" ht="25.5" customHeight="1">
      <c r="A245" s="226"/>
      <c r="B245" s="226"/>
      <c r="C245" s="10" t="s">
        <v>17</v>
      </c>
      <c r="D245" s="10" t="s">
        <v>18</v>
      </c>
      <c r="E245" s="10" t="s">
        <v>19</v>
      </c>
      <c r="F245" s="241"/>
      <c r="G245" s="227"/>
      <c r="H245" s="209"/>
      <c r="I245" s="11" t="s">
        <v>20</v>
      </c>
      <c r="J245" s="11" t="s">
        <v>22</v>
      </c>
      <c r="K245" s="11" t="s">
        <v>23</v>
      </c>
      <c r="L245" s="11" t="s">
        <v>24</v>
      </c>
      <c r="M245" s="11" t="s">
        <v>25</v>
      </c>
      <c r="N245" s="11" t="s">
        <v>26</v>
      </c>
      <c r="O245" s="11" t="s">
        <v>27</v>
      </c>
      <c r="P245" s="11" t="s">
        <v>28</v>
      </c>
      <c r="Q245" s="11" t="s">
        <v>29</v>
      </c>
      <c r="R245" s="209"/>
      <c r="S245" s="242"/>
      <c r="T245" s="244"/>
    </row>
    <row r="246" spans="1:20" ht="19.5" customHeight="1">
      <c r="A246" s="32">
        <v>1</v>
      </c>
      <c r="B246" s="33" t="s">
        <v>52</v>
      </c>
      <c r="C246" s="32" t="s">
        <v>53</v>
      </c>
      <c r="D246" s="32">
        <v>500</v>
      </c>
      <c r="E246" s="32" t="s">
        <v>32</v>
      </c>
      <c r="F246" s="34">
        <v>5</v>
      </c>
      <c r="G246" s="32">
        <v>18</v>
      </c>
      <c r="H246" s="35"/>
      <c r="I246" s="36"/>
      <c r="J246" s="36"/>
      <c r="K246" s="36"/>
      <c r="L246" s="36"/>
      <c r="M246" s="36"/>
      <c r="N246" s="36"/>
      <c r="O246" s="36"/>
      <c r="P246" s="36"/>
      <c r="Q246" s="36"/>
      <c r="R246" s="18">
        <f>SUM(I246:Q246)</f>
        <v>0</v>
      </c>
      <c r="S246" s="29">
        <v>12.47</v>
      </c>
      <c r="T246" s="58">
        <f aca="true" t="shared" si="44" ref="T246:T261">R246*S246</f>
        <v>0</v>
      </c>
    </row>
    <row r="247" spans="1:20" ht="19.5" customHeight="1">
      <c r="A247" s="32">
        <f>A246+1</f>
        <v>2</v>
      </c>
      <c r="B247" s="37" t="s">
        <v>54</v>
      </c>
      <c r="C247" s="32" t="s">
        <v>35</v>
      </c>
      <c r="D247" s="32">
        <v>400</v>
      </c>
      <c r="E247" s="32" t="s">
        <v>36</v>
      </c>
      <c r="F247" s="34">
        <v>20</v>
      </c>
      <c r="G247" s="32">
        <v>4</v>
      </c>
      <c r="H247" s="35"/>
      <c r="I247" s="36"/>
      <c r="J247" s="36"/>
      <c r="K247" s="36"/>
      <c r="L247" s="36"/>
      <c r="M247" s="36"/>
      <c r="N247" s="36"/>
      <c r="O247" s="36"/>
      <c r="P247" s="36"/>
      <c r="Q247" s="36"/>
      <c r="R247" s="18">
        <f>SUM(I247:Q247)</f>
        <v>0</v>
      </c>
      <c r="S247" s="29">
        <v>6.5</v>
      </c>
      <c r="T247" s="58">
        <f t="shared" si="44"/>
        <v>0</v>
      </c>
    </row>
    <row r="248" spans="1:20" ht="28.5" customHeight="1">
      <c r="A248" s="32">
        <f aca="true" t="shared" si="45" ref="A248:A257">A247+1</f>
        <v>3</v>
      </c>
      <c r="B248" s="38" t="s">
        <v>55</v>
      </c>
      <c r="C248" s="32" t="s">
        <v>56</v>
      </c>
      <c r="D248" s="32">
        <v>100</v>
      </c>
      <c r="E248" s="32" t="s">
        <v>36</v>
      </c>
      <c r="F248" s="34">
        <v>30</v>
      </c>
      <c r="G248" s="32">
        <v>4</v>
      </c>
      <c r="H248" s="35"/>
      <c r="I248" s="36"/>
      <c r="J248" s="36"/>
      <c r="K248" s="36"/>
      <c r="L248" s="36"/>
      <c r="M248" s="36"/>
      <c r="N248" s="36"/>
      <c r="O248" s="36"/>
      <c r="P248" s="36"/>
      <c r="Q248" s="36"/>
      <c r="R248" s="18">
        <f>SUM(I248:Q248)</f>
        <v>0</v>
      </c>
      <c r="S248" s="29">
        <v>8.6</v>
      </c>
      <c r="T248" s="58">
        <f t="shared" si="44"/>
        <v>0</v>
      </c>
    </row>
    <row r="249" spans="1:20" ht="19.5" customHeight="1" hidden="1">
      <c r="A249" s="32"/>
      <c r="B249" s="37"/>
      <c r="C249" s="32"/>
      <c r="D249" s="32"/>
      <c r="E249" s="32"/>
      <c r="F249" s="34"/>
      <c r="G249" s="32"/>
      <c r="H249" s="39"/>
      <c r="I249" s="36"/>
      <c r="J249" s="36"/>
      <c r="K249" s="36"/>
      <c r="L249" s="36"/>
      <c r="M249" s="36"/>
      <c r="N249" s="36"/>
      <c r="O249" s="36"/>
      <c r="P249" s="36"/>
      <c r="Q249" s="36"/>
      <c r="R249" s="18"/>
      <c r="S249" s="29"/>
      <c r="T249" s="58">
        <f t="shared" si="44"/>
        <v>0</v>
      </c>
    </row>
    <row r="250" spans="1:20" ht="19.5" customHeight="1">
      <c r="A250" s="32">
        <v>4</v>
      </c>
      <c r="B250" s="37" t="s">
        <v>57</v>
      </c>
      <c r="C250" s="32" t="s">
        <v>35</v>
      </c>
      <c r="D250" s="32">
        <v>250</v>
      </c>
      <c r="E250" s="32" t="s">
        <v>36</v>
      </c>
      <c r="F250" s="34">
        <v>10</v>
      </c>
      <c r="G250" s="32">
        <v>4</v>
      </c>
      <c r="H250" s="35"/>
      <c r="I250" s="36"/>
      <c r="J250" s="36"/>
      <c r="K250" s="36"/>
      <c r="L250" s="36"/>
      <c r="M250" s="36"/>
      <c r="N250" s="36"/>
      <c r="O250" s="36"/>
      <c r="P250" s="36"/>
      <c r="Q250" s="36"/>
      <c r="R250" s="18">
        <f>SUM(I250:Q250)</f>
        <v>0</v>
      </c>
      <c r="S250" s="29">
        <v>58</v>
      </c>
      <c r="T250" s="58">
        <f t="shared" si="44"/>
        <v>0</v>
      </c>
    </row>
    <row r="251" spans="1:20" ht="19.5" customHeight="1">
      <c r="A251" s="32">
        <f>A250+1</f>
        <v>5</v>
      </c>
      <c r="B251" s="37" t="s">
        <v>58</v>
      </c>
      <c r="C251" s="32" t="s">
        <v>35</v>
      </c>
      <c r="D251" s="32">
        <v>500</v>
      </c>
      <c r="E251" s="32" t="s">
        <v>36</v>
      </c>
      <c r="F251" s="34">
        <v>30</v>
      </c>
      <c r="G251" s="32">
        <v>2</v>
      </c>
      <c r="H251" s="40"/>
      <c r="I251" s="36"/>
      <c r="J251" s="36"/>
      <c r="K251" s="36"/>
      <c r="L251" s="36"/>
      <c r="M251" s="36"/>
      <c r="N251" s="36"/>
      <c r="O251" s="36"/>
      <c r="P251" s="36"/>
      <c r="Q251" s="36"/>
      <c r="R251" s="18">
        <f>SUM(I251:Q251)</f>
        <v>0</v>
      </c>
      <c r="S251" s="29">
        <v>7.33</v>
      </c>
      <c r="T251" s="58">
        <f t="shared" si="44"/>
        <v>0</v>
      </c>
    </row>
    <row r="252" spans="1:20" ht="19.5" customHeight="1">
      <c r="A252" s="32">
        <f t="shared" si="45"/>
        <v>6</v>
      </c>
      <c r="B252" s="33" t="s">
        <v>59</v>
      </c>
      <c r="C252" s="32" t="s">
        <v>35</v>
      </c>
      <c r="D252" s="32">
        <v>25</v>
      </c>
      <c r="E252" s="32" t="s">
        <v>36</v>
      </c>
      <c r="F252" s="32">
        <v>25</v>
      </c>
      <c r="G252" s="32">
        <v>7</v>
      </c>
      <c r="H252" s="16"/>
      <c r="I252" s="36"/>
      <c r="J252" s="36"/>
      <c r="K252" s="36"/>
      <c r="L252" s="36"/>
      <c r="M252" s="36"/>
      <c r="N252" s="36"/>
      <c r="O252" s="36"/>
      <c r="P252" s="36"/>
      <c r="Q252" s="36"/>
      <c r="R252" s="18">
        <f>SUM(I252:Q252)</f>
        <v>0</v>
      </c>
      <c r="S252" s="29">
        <v>2.4</v>
      </c>
      <c r="T252" s="58">
        <f t="shared" si="44"/>
        <v>0</v>
      </c>
    </row>
    <row r="253" spans="1:20" ht="52.5">
      <c r="A253" s="32">
        <f t="shared" si="45"/>
        <v>7</v>
      </c>
      <c r="B253" s="13" t="s">
        <v>30</v>
      </c>
      <c r="C253" s="32" t="s">
        <v>31</v>
      </c>
      <c r="D253" s="32">
        <v>250</v>
      </c>
      <c r="E253" s="32" t="s">
        <v>32</v>
      </c>
      <c r="F253" s="32">
        <v>250</v>
      </c>
      <c r="G253" s="32">
        <v>20</v>
      </c>
      <c r="H253" s="35"/>
      <c r="I253" s="36"/>
      <c r="J253" s="36"/>
      <c r="K253" s="36"/>
      <c r="L253" s="36"/>
      <c r="M253" s="36"/>
      <c r="N253" s="36"/>
      <c r="O253" s="36"/>
      <c r="P253" s="36"/>
      <c r="Q253" s="36"/>
      <c r="R253" s="18">
        <f>SUM(I253:Q253)</f>
        <v>0</v>
      </c>
      <c r="S253" s="29">
        <v>4.35</v>
      </c>
      <c r="T253" s="58">
        <f t="shared" si="44"/>
        <v>0</v>
      </c>
    </row>
    <row r="254" spans="1:20" ht="45" customHeight="1" hidden="1">
      <c r="A254" s="32"/>
      <c r="B254" s="33"/>
      <c r="C254" s="32"/>
      <c r="D254" s="32"/>
      <c r="E254" s="32"/>
      <c r="F254" s="32"/>
      <c r="G254" s="32"/>
      <c r="H254" s="21"/>
      <c r="I254" s="36"/>
      <c r="J254" s="36"/>
      <c r="K254" s="36"/>
      <c r="L254" s="36"/>
      <c r="M254" s="36"/>
      <c r="N254" s="36"/>
      <c r="O254" s="36"/>
      <c r="P254" s="36"/>
      <c r="Q254" s="36"/>
      <c r="R254" s="18"/>
      <c r="S254" s="29"/>
      <c r="T254" s="58">
        <f t="shared" si="44"/>
        <v>0</v>
      </c>
    </row>
    <row r="255" spans="1:20" ht="19.5" customHeight="1">
      <c r="A255" s="32">
        <v>8</v>
      </c>
      <c r="B255" s="37" t="s">
        <v>60</v>
      </c>
      <c r="C255" s="32" t="s">
        <v>35</v>
      </c>
      <c r="D255" s="32">
        <v>500</v>
      </c>
      <c r="E255" s="32" t="s">
        <v>36</v>
      </c>
      <c r="F255" s="32">
        <v>30</v>
      </c>
      <c r="G255" s="32">
        <v>2</v>
      </c>
      <c r="H255" s="41"/>
      <c r="I255" s="36"/>
      <c r="J255" s="36"/>
      <c r="K255" s="36"/>
      <c r="L255" s="36"/>
      <c r="M255" s="36"/>
      <c r="N255" s="36"/>
      <c r="O255" s="36"/>
      <c r="P255" s="36"/>
      <c r="Q255" s="36"/>
      <c r="R255" s="18">
        <f aca="true" t="shared" si="46" ref="R255:R261">SUM(I255:Q255)</f>
        <v>0</v>
      </c>
      <c r="S255" s="29">
        <v>11.8</v>
      </c>
      <c r="T255" s="58">
        <f t="shared" si="44"/>
        <v>0</v>
      </c>
    </row>
    <row r="256" spans="1:20" ht="36.75" customHeight="1">
      <c r="A256" s="32">
        <f t="shared" si="45"/>
        <v>9</v>
      </c>
      <c r="B256" s="33" t="s">
        <v>61</v>
      </c>
      <c r="C256" s="32" t="s">
        <v>35</v>
      </c>
      <c r="D256" s="32">
        <v>200</v>
      </c>
      <c r="E256" s="32" t="s">
        <v>36</v>
      </c>
      <c r="F256" s="32">
        <v>30</v>
      </c>
      <c r="G256" s="32">
        <v>1</v>
      </c>
      <c r="H256" s="40"/>
      <c r="I256" s="36"/>
      <c r="J256" s="36"/>
      <c r="K256" s="36"/>
      <c r="L256" s="36"/>
      <c r="M256" s="36"/>
      <c r="N256" s="36"/>
      <c r="O256" s="36"/>
      <c r="P256" s="36"/>
      <c r="Q256" s="36"/>
      <c r="R256" s="18">
        <f t="shared" si="46"/>
        <v>0</v>
      </c>
      <c r="S256" s="29">
        <v>4.05</v>
      </c>
      <c r="T256" s="58">
        <f t="shared" si="44"/>
        <v>0</v>
      </c>
    </row>
    <row r="257" spans="1:20" ht="19.5" customHeight="1">
      <c r="A257" s="32">
        <f t="shared" si="45"/>
        <v>10</v>
      </c>
      <c r="B257" s="37" t="s">
        <v>62</v>
      </c>
      <c r="C257" s="32" t="s">
        <v>31</v>
      </c>
      <c r="D257" s="32">
        <v>210</v>
      </c>
      <c r="E257" s="32" t="s">
        <v>36</v>
      </c>
      <c r="F257" s="34">
        <v>20</v>
      </c>
      <c r="G257" s="32">
        <v>2</v>
      </c>
      <c r="H257" s="35"/>
      <c r="I257" s="36"/>
      <c r="J257" s="36"/>
      <c r="K257" s="36"/>
      <c r="L257" s="36"/>
      <c r="M257" s="36"/>
      <c r="N257" s="36"/>
      <c r="O257" s="36"/>
      <c r="P257" s="36"/>
      <c r="Q257" s="36"/>
      <c r="R257" s="18">
        <f t="shared" si="46"/>
        <v>0</v>
      </c>
      <c r="S257" s="29">
        <v>4.2</v>
      </c>
      <c r="T257" s="58">
        <f t="shared" si="44"/>
        <v>0</v>
      </c>
    </row>
    <row r="258" spans="1:20" ht="19.5" customHeight="1">
      <c r="A258" s="32">
        <f>A257+1</f>
        <v>11</v>
      </c>
      <c r="B258" s="37" t="s">
        <v>63</v>
      </c>
      <c r="C258" s="32" t="s">
        <v>35</v>
      </c>
      <c r="D258" s="32">
        <v>500</v>
      </c>
      <c r="E258" s="32" t="s">
        <v>36</v>
      </c>
      <c r="F258" s="34">
        <v>20</v>
      </c>
      <c r="G258" s="32">
        <v>4</v>
      </c>
      <c r="H258" s="41"/>
      <c r="I258" s="36"/>
      <c r="J258" s="36"/>
      <c r="K258" s="36"/>
      <c r="L258" s="36"/>
      <c r="M258" s="36"/>
      <c r="N258" s="36"/>
      <c r="O258" s="36"/>
      <c r="P258" s="36"/>
      <c r="Q258" s="36"/>
      <c r="R258" s="18">
        <f t="shared" si="46"/>
        <v>0</v>
      </c>
      <c r="S258" s="29">
        <v>18.5</v>
      </c>
      <c r="T258" s="58">
        <f t="shared" si="44"/>
        <v>0</v>
      </c>
    </row>
    <row r="259" spans="1:20" ht="19.5" customHeight="1">
      <c r="A259" s="32">
        <v>12</v>
      </c>
      <c r="B259" s="37" t="s">
        <v>64</v>
      </c>
      <c r="C259" s="32" t="s">
        <v>56</v>
      </c>
      <c r="D259" s="32">
        <v>230</v>
      </c>
      <c r="E259" s="32" t="s">
        <v>36</v>
      </c>
      <c r="F259" s="34">
        <v>30</v>
      </c>
      <c r="G259" s="32">
        <v>2</v>
      </c>
      <c r="H259" s="41"/>
      <c r="I259" s="36"/>
      <c r="J259" s="36"/>
      <c r="K259" s="36"/>
      <c r="L259" s="36"/>
      <c r="M259" s="36"/>
      <c r="N259" s="36"/>
      <c r="O259" s="36"/>
      <c r="P259" s="36"/>
      <c r="Q259" s="36"/>
      <c r="R259" s="18">
        <f t="shared" si="46"/>
        <v>0</v>
      </c>
      <c r="S259" s="29">
        <v>11.94</v>
      </c>
      <c r="T259" s="58">
        <f t="shared" si="44"/>
        <v>0</v>
      </c>
    </row>
    <row r="260" spans="1:20" ht="27">
      <c r="A260" s="32">
        <v>13</v>
      </c>
      <c r="B260" s="33" t="s">
        <v>65</v>
      </c>
      <c r="C260" s="32" t="s">
        <v>35</v>
      </c>
      <c r="D260" s="32">
        <v>300</v>
      </c>
      <c r="E260" s="32" t="s">
        <v>36</v>
      </c>
      <c r="F260" s="34">
        <v>50</v>
      </c>
      <c r="G260" s="32">
        <v>2</v>
      </c>
      <c r="H260" s="41"/>
      <c r="I260" s="36"/>
      <c r="J260" s="36"/>
      <c r="K260" s="36"/>
      <c r="L260" s="36"/>
      <c r="M260" s="36"/>
      <c r="N260" s="36"/>
      <c r="O260" s="36"/>
      <c r="P260" s="36"/>
      <c r="Q260" s="36"/>
      <c r="R260" s="18">
        <f t="shared" si="46"/>
        <v>0</v>
      </c>
      <c r="S260" s="29">
        <v>20</v>
      </c>
      <c r="T260" s="58">
        <f t="shared" si="44"/>
        <v>0</v>
      </c>
    </row>
    <row r="261" spans="1:20" ht="27">
      <c r="A261" s="32">
        <v>14</v>
      </c>
      <c r="B261" s="33" t="s">
        <v>66</v>
      </c>
      <c r="C261" s="32" t="s">
        <v>35</v>
      </c>
      <c r="D261" s="32">
        <v>200</v>
      </c>
      <c r="E261" s="32" t="s">
        <v>36</v>
      </c>
      <c r="F261" s="32">
        <v>30</v>
      </c>
      <c r="G261" s="32">
        <v>1</v>
      </c>
      <c r="H261" s="41"/>
      <c r="I261" s="36"/>
      <c r="J261" s="36"/>
      <c r="K261" s="36"/>
      <c r="L261" s="36"/>
      <c r="M261" s="36"/>
      <c r="N261" s="36"/>
      <c r="O261" s="36"/>
      <c r="P261" s="36"/>
      <c r="Q261" s="36"/>
      <c r="R261" s="18">
        <f t="shared" si="46"/>
        <v>0</v>
      </c>
      <c r="S261" s="29">
        <v>4.05</v>
      </c>
      <c r="T261" s="58">
        <f t="shared" si="44"/>
        <v>0</v>
      </c>
    </row>
    <row r="262" spans="1:20" ht="19.5" customHeight="1">
      <c r="A262" s="23"/>
      <c r="B262" s="23"/>
      <c r="C262" s="23"/>
      <c r="D262" s="23"/>
      <c r="E262" s="23"/>
      <c r="F262" s="23"/>
      <c r="G262" s="24"/>
      <c r="H262" s="25"/>
      <c r="I262" s="25"/>
      <c r="J262" s="25"/>
      <c r="K262" s="25"/>
      <c r="L262" s="25"/>
      <c r="M262" s="25"/>
      <c r="N262" s="25"/>
      <c r="O262" s="25"/>
      <c r="P262" s="25"/>
      <c r="Q262" s="24"/>
      <c r="R262" s="24"/>
      <c r="T262" s="19">
        <f>SUM(T246:T261)</f>
        <v>0</v>
      </c>
    </row>
    <row r="263" spans="1:18" ht="79.5" customHeight="1">
      <c r="A263" s="219" t="s">
        <v>42</v>
      </c>
      <c r="B263" s="220"/>
      <c r="C263" s="220"/>
      <c r="D263" s="220"/>
      <c r="E263" s="220"/>
      <c r="F263" s="220"/>
      <c r="G263" s="221"/>
      <c r="H263" s="222" t="s">
        <v>43</v>
      </c>
      <c r="I263" s="223"/>
      <c r="J263" s="223"/>
      <c r="K263" s="223"/>
      <c r="L263" s="224"/>
      <c r="M263" s="222" t="s">
        <v>67</v>
      </c>
      <c r="N263" s="223"/>
      <c r="O263" s="223"/>
      <c r="P263" s="223"/>
      <c r="Q263" s="223"/>
      <c r="R263" s="224"/>
    </row>
    <row r="264" spans="1:18" ht="9" customHeight="1">
      <c r="A264" s="26"/>
      <c r="B264" s="26"/>
      <c r="C264" s="26"/>
      <c r="D264" s="26"/>
      <c r="E264" s="26"/>
      <c r="F264" s="26"/>
      <c r="G264" s="27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9.5" customHeight="1">
      <c r="A265" s="228" t="s">
        <v>44</v>
      </c>
      <c r="B265" s="229"/>
      <c r="C265" s="229"/>
      <c r="D265" s="229"/>
      <c r="E265" s="229"/>
      <c r="F265" s="229"/>
      <c r="G265" s="229"/>
      <c r="H265" s="229"/>
      <c r="I265" s="229"/>
      <c r="J265" s="229"/>
      <c r="K265" s="229"/>
      <c r="L265" s="230"/>
      <c r="M265" s="231" t="s">
        <v>45</v>
      </c>
      <c r="N265" s="232"/>
      <c r="O265" s="232"/>
      <c r="P265" s="232"/>
      <c r="Q265" s="232"/>
      <c r="R265" s="233"/>
    </row>
    <row r="267" spans="1:18" ht="39.75" customHeight="1">
      <c r="A267" s="196"/>
      <c r="B267" s="197"/>
      <c r="C267" s="234" t="s">
        <v>0</v>
      </c>
      <c r="D267" s="235"/>
      <c r="E267" s="235"/>
      <c r="F267" s="235"/>
      <c r="G267" s="235"/>
      <c r="H267" s="235"/>
      <c r="I267" s="235"/>
      <c r="J267" s="235"/>
      <c r="K267" s="235"/>
      <c r="L267" s="235"/>
      <c r="M267" s="235"/>
      <c r="N267" s="235"/>
      <c r="O267" s="235"/>
      <c r="P267" s="236"/>
      <c r="Q267" s="201" t="s">
        <v>1</v>
      </c>
      <c r="R267" s="201"/>
    </row>
    <row r="268" spans="1:18" ht="39.75" customHeight="1">
      <c r="A268" s="198"/>
      <c r="B268" s="199"/>
      <c r="C268" s="237"/>
      <c r="D268" s="238"/>
      <c r="E268" s="238"/>
      <c r="F268" s="238"/>
      <c r="G268" s="238"/>
      <c r="H268" s="238"/>
      <c r="I268" s="238"/>
      <c r="J268" s="238"/>
      <c r="K268" s="238"/>
      <c r="L268" s="238"/>
      <c r="M268" s="238"/>
      <c r="N268" s="238"/>
      <c r="O268" s="238"/>
      <c r="P268" s="239"/>
      <c r="Q268" s="201" t="s">
        <v>88</v>
      </c>
      <c r="R268" s="201"/>
    </row>
    <row r="269" spans="1:18" ht="9" customHeight="1">
      <c r="A269" s="1"/>
      <c r="B269" s="1"/>
      <c r="C269" s="1"/>
      <c r="D269" s="1"/>
      <c r="E269" s="1"/>
      <c r="F269" s="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3"/>
    </row>
    <row r="270" spans="1:18" ht="19.5" customHeight="1">
      <c r="A270" s="202" t="s">
        <v>2</v>
      </c>
      <c r="B270" s="202"/>
      <c r="C270" s="202"/>
      <c r="D270" s="202"/>
      <c r="E270" s="202"/>
      <c r="F270" s="202"/>
      <c r="G270" s="202"/>
      <c r="H270" s="202"/>
      <c r="I270" s="202"/>
      <c r="J270" s="202"/>
      <c r="K270" s="202"/>
      <c r="L270" s="202"/>
      <c r="M270" s="202"/>
      <c r="N270" s="202"/>
      <c r="O270" s="202"/>
      <c r="P270" s="202"/>
      <c r="Q270" s="202"/>
      <c r="R270" s="202"/>
    </row>
    <row r="271" spans="1:18" ht="9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9.5" customHeight="1">
      <c r="A272" s="203" t="s">
        <v>3</v>
      </c>
      <c r="B272" s="204"/>
      <c r="C272" s="205">
        <v>42430</v>
      </c>
      <c r="D272" s="206"/>
      <c r="E272" s="5"/>
      <c r="F272" s="5"/>
      <c r="G272" s="207" t="s">
        <v>4</v>
      </c>
      <c r="H272" s="207"/>
      <c r="I272" s="6">
        <f aca="true" t="shared" si="47" ref="I272:Q272">I273*$C275</f>
        <v>58000</v>
      </c>
      <c r="J272" s="6">
        <f t="shared" si="47"/>
        <v>44000</v>
      </c>
      <c r="K272" s="6">
        <f t="shared" si="47"/>
        <v>10000</v>
      </c>
      <c r="L272" s="6">
        <f t="shared" si="47"/>
        <v>6000</v>
      </c>
      <c r="M272" s="6">
        <f t="shared" si="47"/>
        <v>13360</v>
      </c>
      <c r="N272" s="6">
        <f t="shared" si="47"/>
        <v>25000</v>
      </c>
      <c r="O272" s="6">
        <f t="shared" si="47"/>
        <v>76400</v>
      </c>
      <c r="P272" s="6">
        <f t="shared" si="47"/>
        <v>16000</v>
      </c>
      <c r="Q272" s="6">
        <f t="shared" si="47"/>
        <v>14800</v>
      </c>
      <c r="R272" s="6">
        <f>SUM(I272:Q272)</f>
        <v>263560</v>
      </c>
    </row>
    <row r="273" spans="1:18" ht="19.5" customHeight="1">
      <c r="A273" s="210" t="s">
        <v>49</v>
      </c>
      <c r="B273" s="211"/>
      <c r="C273" s="211"/>
      <c r="D273" s="212"/>
      <c r="E273" s="5"/>
      <c r="F273" s="5"/>
      <c r="G273" s="207" t="s">
        <v>6</v>
      </c>
      <c r="H273" s="207"/>
      <c r="I273" s="6">
        <v>2900</v>
      </c>
      <c r="J273" s="6">
        <v>2200</v>
      </c>
      <c r="K273" s="6">
        <v>500</v>
      </c>
      <c r="L273" s="6">
        <v>300</v>
      </c>
      <c r="M273" s="6">
        <v>668</v>
      </c>
      <c r="N273" s="6">
        <v>1250</v>
      </c>
      <c r="O273" s="6">
        <v>3820</v>
      </c>
      <c r="P273" s="6">
        <v>800</v>
      </c>
      <c r="Q273" s="6">
        <v>740</v>
      </c>
      <c r="R273" s="6">
        <f>SUM(I273:Q273)</f>
        <v>13178</v>
      </c>
    </row>
    <row r="274" spans="1:18" ht="19.5" customHeight="1">
      <c r="A274" s="213"/>
      <c r="B274" s="214"/>
      <c r="C274" s="214"/>
      <c r="D274" s="215"/>
      <c r="E274" s="5"/>
      <c r="F274" s="5"/>
      <c r="G274" s="207"/>
      <c r="H274" s="207"/>
      <c r="I274" s="6"/>
      <c r="J274" s="6"/>
      <c r="K274" s="6"/>
      <c r="L274" s="6"/>
      <c r="M274" s="6"/>
      <c r="N274" s="6"/>
      <c r="O274" s="6"/>
      <c r="P274" s="6"/>
      <c r="Q274" s="6"/>
      <c r="R274" s="6">
        <f>SUM(I274:Q274)</f>
        <v>0</v>
      </c>
    </row>
    <row r="275" spans="1:18" ht="19.5" customHeight="1">
      <c r="A275" s="216" t="s">
        <v>8</v>
      </c>
      <c r="B275" s="217"/>
      <c r="C275" s="218">
        <v>20</v>
      </c>
      <c r="D275" s="218"/>
      <c r="E275" s="5"/>
      <c r="F275" s="5"/>
      <c r="G275" s="207"/>
      <c r="H275" s="207"/>
      <c r="I275" s="6"/>
      <c r="J275" s="6"/>
      <c r="K275" s="6"/>
      <c r="L275" s="6"/>
      <c r="M275" s="6"/>
      <c r="N275" s="6"/>
      <c r="O275" s="6"/>
      <c r="P275" s="6"/>
      <c r="Q275" s="6"/>
      <c r="R275" s="6">
        <f>SUM(I275:Q275)</f>
        <v>0</v>
      </c>
    </row>
    <row r="276" spans="1:18" ht="9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spans="1:20" ht="15" customHeight="1">
      <c r="A277" s="225" t="s">
        <v>10</v>
      </c>
      <c r="B277" s="225" t="s">
        <v>11</v>
      </c>
      <c r="C277" s="190" t="s">
        <v>12</v>
      </c>
      <c r="D277" s="191"/>
      <c r="E277" s="192"/>
      <c r="F277" s="240" t="s">
        <v>50</v>
      </c>
      <c r="G277" s="227" t="s">
        <v>51</v>
      </c>
      <c r="H277" s="208" t="s">
        <v>14</v>
      </c>
      <c r="I277" s="190" t="s">
        <v>15</v>
      </c>
      <c r="J277" s="191"/>
      <c r="K277" s="191"/>
      <c r="L277" s="191"/>
      <c r="M277" s="191"/>
      <c r="N277" s="191"/>
      <c r="O277" s="191"/>
      <c r="P277" s="191"/>
      <c r="Q277" s="192"/>
      <c r="R277" s="208" t="s">
        <v>16</v>
      </c>
      <c r="S277" s="240" t="s">
        <v>95</v>
      </c>
      <c r="T277" s="243" t="s">
        <v>96</v>
      </c>
    </row>
    <row r="278" spans="1:20" ht="25.5" customHeight="1">
      <c r="A278" s="226"/>
      <c r="B278" s="226"/>
      <c r="C278" s="10" t="s">
        <v>17</v>
      </c>
      <c r="D278" s="10" t="s">
        <v>18</v>
      </c>
      <c r="E278" s="10" t="s">
        <v>19</v>
      </c>
      <c r="F278" s="241"/>
      <c r="G278" s="227"/>
      <c r="H278" s="209"/>
      <c r="I278" s="11" t="s">
        <v>20</v>
      </c>
      <c r="J278" s="11" t="s">
        <v>22</v>
      </c>
      <c r="K278" s="11" t="s">
        <v>23</v>
      </c>
      <c r="L278" s="11" t="s">
        <v>24</v>
      </c>
      <c r="M278" s="11" t="s">
        <v>25</v>
      </c>
      <c r="N278" s="11" t="s">
        <v>26</v>
      </c>
      <c r="O278" s="11" t="s">
        <v>27</v>
      </c>
      <c r="P278" s="11" t="s">
        <v>28</v>
      </c>
      <c r="Q278" s="11" t="s">
        <v>29</v>
      </c>
      <c r="R278" s="209"/>
      <c r="S278" s="242"/>
      <c r="T278" s="244"/>
    </row>
    <row r="279" spans="1:20" ht="19.5" customHeight="1">
      <c r="A279" s="32">
        <v>1</v>
      </c>
      <c r="B279" s="33" t="s">
        <v>52</v>
      </c>
      <c r="C279" s="32" t="s">
        <v>53</v>
      </c>
      <c r="D279" s="32">
        <v>500</v>
      </c>
      <c r="E279" s="32" t="s">
        <v>32</v>
      </c>
      <c r="F279" s="34">
        <v>5</v>
      </c>
      <c r="G279" s="32">
        <v>18</v>
      </c>
      <c r="H279" s="35"/>
      <c r="I279" s="36"/>
      <c r="J279" s="36"/>
      <c r="K279" s="36"/>
      <c r="L279" s="36"/>
      <c r="M279" s="36"/>
      <c r="N279" s="36"/>
      <c r="O279" s="36"/>
      <c r="P279" s="36"/>
      <c r="Q279" s="36"/>
      <c r="R279" s="18">
        <f>SUM(I279:Q279)</f>
        <v>0</v>
      </c>
      <c r="S279" s="29">
        <v>12.47</v>
      </c>
      <c r="T279" s="58">
        <f aca="true" t="shared" si="48" ref="T279:T294">R279*S279</f>
        <v>0</v>
      </c>
    </row>
    <row r="280" spans="1:20" ht="19.5" customHeight="1">
      <c r="A280" s="32">
        <f>A279+1</f>
        <v>2</v>
      </c>
      <c r="B280" s="37" t="s">
        <v>54</v>
      </c>
      <c r="C280" s="32" t="s">
        <v>35</v>
      </c>
      <c r="D280" s="32">
        <v>400</v>
      </c>
      <c r="E280" s="32" t="s">
        <v>36</v>
      </c>
      <c r="F280" s="34">
        <v>20</v>
      </c>
      <c r="G280" s="32">
        <v>4</v>
      </c>
      <c r="H280" s="35"/>
      <c r="I280" s="36"/>
      <c r="J280" s="36"/>
      <c r="K280" s="36"/>
      <c r="L280" s="36"/>
      <c r="M280" s="36"/>
      <c r="N280" s="36"/>
      <c r="O280" s="36"/>
      <c r="P280" s="36"/>
      <c r="Q280" s="36"/>
      <c r="R280" s="18">
        <f>SUM(I280:Q280)</f>
        <v>0</v>
      </c>
      <c r="S280" s="29">
        <v>5.95</v>
      </c>
      <c r="T280" s="58">
        <f t="shared" si="48"/>
        <v>0</v>
      </c>
    </row>
    <row r="281" spans="1:20" ht="28.5" customHeight="1">
      <c r="A281" s="32">
        <f aca="true" t="shared" si="49" ref="A281:A290">A280+1</f>
        <v>3</v>
      </c>
      <c r="B281" s="38" t="s">
        <v>55</v>
      </c>
      <c r="C281" s="32" t="s">
        <v>56</v>
      </c>
      <c r="D281" s="32">
        <v>100</v>
      </c>
      <c r="E281" s="32" t="s">
        <v>36</v>
      </c>
      <c r="F281" s="34">
        <v>30</v>
      </c>
      <c r="G281" s="32">
        <v>4</v>
      </c>
      <c r="H281" s="35"/>
      <c r="I281" s="36"/>
      <c r="J281" s="36"/>
      <c r="K281" s="36"/>
      <c r="L281" s="36"/>
      <c r="M281" s="36"/>
      <c r="N281" s="36"/>
      <c r="O281" s="36"/>
      <c r="P281" s="36"/>
      <c r="Q281" s="36"/>
      <c r="R281" s="18">
        <f>SUM(I281:Q281)</f>
        <v>0</v>
      </c>
      <c r="S281" s="29">
        <v>8.3</v>
      </c>
      <c r="T281" s="58">
        <f t="shared" si="48"/>
        <v>0</v>
      </c>
    </row>
    <row r="282" spans="1:20" ht="19.5" customHeight="1" hidden="1">
      <c r="A282" s="32"/>
      <c r="B282" s="37"/>
      <c r="C282" s="32"/>
      <c r="D282" s="32"/>
      <c r="E282" s="32"/>
      <c r="F282" s="34"/>
      <c r="G282" s="32"/>
      <c r="H282" s="39"/>
      <c r="I282" s="36"/>
      <c r="J282" s="36"/>
      <c r="K282" s="36"/>
      <c r="L282" s="36"/>
      <c r="M282" s="36"/>
      <c r="N282" s="36"/>
      <c r="O282" s="36"/>
      <c r="P282" s="36"/>
      <c r="Q282" s="36"/>
      <c r="R282" s="18"/>
      <c r="S282" s="29"/>
      <c r="T282" s="58">
        <f t="shared" si="48"/>
        <v>0</v>
      </c>
    </row>
    <row r="283" spans="1:20" ht="19.5" customHeight="1">
      <c r="A283" s="32">
        <v>4</v>
      </c>
      <c r="B283" s="37" t="s">
        <v>57</v>
      </c>
      <c r="C283" s="32" t="s">
        <v>35</v>
      </c>
      <c r="D283" s="32">
        <v>250</v>
      </c>
      <c r="E283" s="32" t="s">
        <v>36</v>
      </c>
      <c r="F283" s="34">
        <v>10</v>
      </c>
      <c r="G283" s="32">
        <v>4</v>
      </c>
      <c r="H283" s="35"/>
      <c r="I283" s="36"/>
      <c r="J283" s="36"/>
      <c r="K283" s="36"/>
      <c r="L283" s="36"/>
      <c r="M283" s="36"/>
      <c r="N283" s="36"/>
      <c r="O283" s="36"/>
      <c r="P283" s="36"/>
      <c r="Q283" s="36"/>
      <c r="R283" s="18">
        <f>SUM(I283:Q283)</f>
        <v>0</v>
      </c>
      <c r="S283" s="29">
        <v>58</v>
      </c>
      <c r="T283" s="58">
        <f t="shared" si="48"/>
        <v>0</v>
      </c>
    </row>
    <row r="284" spans="1:20" ht="19.5" customHeight="1">
      <c r="A284" s="32">
        <f>A283+1</f>
        <v>5</v>
      </c>
      <c r="B284" s="37" t="s">
        <v>58</v>
      </c>
      <c r="C284" s="32" t="s">
        <v>35</v>
      </c>
      <c r="D284" s="32">
        <v>500</v>
      </c>
      <c r="E284" s="32" t="s">
        <v>36</v>
      </c>
      <c r="F284" s="34">
        <v>30</v>
      </c>
      <c r="G284" s="32">
        <v>2</v>
      </c>
      <c r="H284" s="40"/>
      <c r="I284" s="36"/>
      <c r="J284" s="36"/>
      <c r="K284" s="36"/>
      <c r="L284" s="36"/>
      <c r="M284" s="36"/>
      <c r="N284" s="36"/>
      <c r="O284" s="36"/>
      <c r="P284" s="36"/>
      <c r="Q284" s="36"/>
      <c r="R284" s="18">
        <f>SUM(I284:Q284)</f>
        <v>0</v>
      </c>
      <c r="S284" s="29">
        <v>7.33</v>
      </c>
      <c r="T284" s="58">
        <f t="shared" si="48"/>
        <v>0</v>
      </c>
    </row>
    <row r="285" spans="1:20" ht="19.5" customHeight="1">
      <c r="A285" s="32">
        <f t="shared" si="49"/>
        <v>6</v>
      </c>
      <c r="B285" s="33" t="s">
        <v>59</v>
      </c>
      <c r="C285" s="32" t="s">
        <v>35</v>
      </c>
      <c r="D285" s="32">
        <v>25</v>
      </c>
      <c r="E285" s="32" t="s">
        <v>36</v>
      </c>
      <c r="F285" s="32">
        <v>25</v>
      </c>
      <c r="G285" s="32">
        <v>7</v>
      </c>
      <c r="H285" s="16"/>
      <c r="I285" s="36"/>
      <c r="J285" s="36"/>
      <c r="K285" s="36"/>
      <c r="L285" s="36"/>
      <c r="M285" s="36"/>
      <c r="N285" s="36"/>
      <c r="O285" s="36"/>
      <c r="P285" s="36"/>
      <c r="Q285" s="36"/>
      <c r="R285" s="18">
        <f>SUM(I285:Q285)</f>
        <v>0</v>
      </c>
      <c r="S285" s="29">
        <v>2.4</v>
      </c>
      <c r="T285" s="58">
        <f t="shared" si="48"/>
        <v>0</v>
      </c>
    </row>
    <row r="286" spans="1:20" ht="52.5">
      <c r="A286" s="32">
        <f t="shared" si="49"/>
        <v>7</v>
      </c>
      <c r="B286" s="13" t="s">
        <v>30</v>
      </c>
      <c r="C286" s="32" t="s">
        <v>31</v>
      </c>
      <c r="D286" s="32">
        <v>250</v>
      </c>
      <c r="E286" s="32" t="s">
        <v>32</v>
      </c>
      <c r="F286" s="32">
        <v>250</v>
      </c>
      <c r="G286" s="32">
        <v>20</v>
      </c>
      <c r="H286" s="35"/>
      <c r="I286" s="36"/>
      <c r="J286" s="36"/>
      <c r="K286" s="36"/>
      <c r="L286" s="36"/>
      <c r="M286" s="36"/>
      <c r="N286" s="36"/>
      <c r="O286" s="36"/>
      <c r="P286" s="36"/>
      <c r="Q286" s="36"/>
      <c r="R286" s="18">
        <f>SUM(I286:Q286)</f>
        <v>0</v>
      </c>
      <c r="S286" s="29">
        <v>4</v>
      </c>
      <c r="T286" s="58">
        <f t="shared" si="48"/>
        <v>0</v>
      </c>
    </row>
    <row r="287" spans="1:20" ht="15.75" customHeight="1" hidden="1">
      <c r="A287" s="32"/>
      <c r="B287" s="33"/>
      <c r="C287" s="32"/>
      <c r="D287" s="32"/>
      <c r="E287" s="32"/>
      <c r="F287" s="32"/>
      <c r="G287" s="32"/>
      <c r="H287" s="21"/>
      <c r="I287" s="36"/>
      <c r="J287" s="36"/>
      <c r="K287" s="36"/>
      <c r="L287" s="36"/>
      <c r="M287" s="36"/>
      <c r="N287" s="36"/>
      <c r="O287" s="36"/>
      <c r="P287" s="36"/>
      <c r="Q287" s="36"/>
      <c r="R287" s="18"/>
      <c r="S287" s="29"/>
      <c r="T287" s="58">
        <f t="shared" si="48"/>
        <v>0</v>
      </c>
    </row>
    <row r="288" spans="1:20" ht="19.5" customHeight="1">
      <c r="A288" s="32">
        <v>8</v>
      </c>
      <c r="B288" s="37" t="s">
        <v>60</v>
      </c>
      <c r="C288" s="32" t="s">
        <v>35</v>
      </c>
      <c r="D288" s="32">
        <v>500</v>
      </c>
      <c r="E288" s="32" t="s">
        <v>36</v>
      </c>
      <c r="F288" s="32">
        <v>30</v>
      </c>
      <c r="G288" s="32">
        <v>2</v>
      </c>
      <c r="H288" s="41"/>
      <c r="I288" s="36"/>
      <c r="J288" s="36"/>
      <c r="K288" s="36"/>
      <c r="L288" s="36"/>
      <c r="M288" s="36"/>
      <c r="N288" s="36"/>
      <c r="O288" s="36"/>
      <c r="P288" s="36"/>
      <c r="Q288" s="36"/>
      <c r="R288" s="18">
        <f aca="true" t="shared" si="50" ref="R288:R294">SUM(I288:Q288)</f>
        <v>0</v>
      </c>
      <c r="S288" s="29">
        <v>11.8</v>
      </c>
      <c r="T288" s="58">
        <f t="shared" si="48"/>
        <v>0</v>
      </c>
    </row>
    <row r="289" spans="1:20" ht="36.75" customHeight="1">
      <c r="A289" s="32">
        <f t="shared" si="49"/>
        <v>9</v>
      </c>
      <c r="B289" s="33" t="s">
        <v>61</v>
      </c>
      <c r="C289" s="32" t="s">
        <v>35</v>
      </c>
      <c r="D289" s="32">
        <v>200</v>
      </c>
      <c r="E289" s="32" t="s">
        <v>36</v>
      </c>
      <c r="F289" s="32">
        <v>30</v>
      </c>
      <c r="G289" s="32">
        <v>1</v>
      </c>
      <c r="H289" s="40"/>
      <c r="I289" s="36"/>
      <c r="J289" s="36"/>
      <c r="K289" s="36"/>
      <c r="L289" s="36"/>
      <c r="M289" s="36"/>
      <c r="N289" s="36"/>
      <c r="O289" s="36"/>
      <c r="P289" s="36"/>
      <c r="Q289" s="36"/>
      <c r="R289" s="18">
        <f t="shared" si="50"/>
        <v>0</v>
      </c>
      <c r="S289" s="29">
        <v>4.05</v>
      </c>
      <c r="T289" s="58">
        <f t="shared" si="48"/>
        <v>0</v>
      </c>
    </row>
    <row r="290" spans="1:20" ht="19.5" customHeight="1">
      <c r="A290" s="32">
        <f t="shared" si="49"/>
        <v>10</v>
      </c>
      <c r="B290" s="37" t="s">
        <v>62</v>
      </c>
      <c r="C290" s="32" t="s">
        <v>31</v>
      </c>
      <c r="D290" s="32">
        <v>210</v>
      </c>
      <c r="E290" s="32" t="s">
        <v>36</v>
      </c>
      <c r="F290" s="34">
        <v>20</v>
      </c>
      <c r="G290" s="32">
        <v>2</v>
      </c>
      <c r="H290" s="35"/>
      <c r="I290" s="36"/>
      <c r="J290" s="36"/>
      <c r="K290" s="36"/>
      <c r="L290" s="36"/>
      <c r="M290" s="36"/>
      <c r="N290" s="36"/>
      <c r="O290" s="36"/>
      <c r="P290" s="36"/>
      <c r="Q290" s="36"/>
      <c r="R290" s="18">
        <f t="shared" si="50"/>
        <v>0</v>
      </c>
      <c r="S290" s="29">
        <v>3.8</v>
      </c>
      <c r="T290" s="58">
        <f t="shared" si="48"/>
        <v>0</v>
      </c>
    </row>
    <row r="291" spans="1:20" ht="19.5" customHeight="1">
      <c r="A291" s="32">
        <f>A290+1</f>
        <v>11</v>
      </c>
      <c r="B291" s="37" t="s">
        <v>63</v>
      </c>
      <c r="C291" s="32" t="s">
        <v>35</v>
      </c>
      <c r="D291" s="32">
        <v>500</v>
      </c>
      <c r="E291" s="32" t="s">
        <v>36</v>
      </c>
      <c r="F291" s="34">
        <v>20</v>
      </c>
      <c r="G291" s="32">
        <v>4</v>
      </c>
      <c r="H291" s="41"/>
      <c r="I291" s="36"/>
      <c r="J291" s="36"/>
      <c r="K291" s="36"/>
      <c r="L291" s="36"/>
      <c r="M291" s="36"/>
      <c r="N291" s="36"/>
      <c r="O291" s="36"/>
      <c r="P291" s="36"/>
      <c r="Q291" s="36"/>
      <c r="R291" s="18">
        <f t="shared" si="50"/>
        <v>0</v>
      </c>
      <c r="S291" s="29">
        <v>18.5</v>
      </c>
      <c r="T291" s="58">
        <f t="shared" si="48"/>
        <v>0</v>
      </c>
    </row>
    <row r="292" spans="1:20" ht="19.5" customHeight="1">
      <c r="A292" s="32">
        <v>12</v>
      </c>
      <c r="B292" s="37" t="s">
        <v>64</v>
      </c>
      <c r="C292" s="32" t="s">
        <v>56</v>
      </c>
      <c r="D292" s="32">
        <v>230</v>
      </c>
      <c r="E292" s="32" t="s">
        <v>36</v>
      </c>
      <c r="F292" s="34">
        <v>30</v>
      </c>
      <c r="G292" s="32">
        <v>2</v>
      </c>
      <c r="H292" s="41"/>
      <c r="I292" s="36"/>
      <c r="J292" s="36"/>
      <c r="K292" s="36"/>
      <c r="L292" s="36"/>
      <c r="M292" s="36"/>
      <c r="N292" s="36"/>
      <c r="O292" s="36"/>
      <c r="P292" s="36"/>
      <c r="Q292" s="36"/>
      <c r="R292" s="18">
        <f t="shared" si="50"/>
        <v>0</v>
      </c>
      <c r="S292" s="29">
        <v>11.94</v>
      </c>
      <c r="T292" s="58">
        <f t="shared" si="48"/>
        <v>0</v>
      </c>
    </row>
    <row r="293" spans="1:20" ht="27">
      <c r="A293" s="32">
        <v>13</v>
      </c>
      <c r="B293" s="33" t="s">
        <v>65</v>
      </c>
      <c r="C293" s="32" t="s">
        <v>35</v>
      </c>
      <c r="D293" s="32">
        <v>300</v>
      </c>
      <c r="E293" s="32" t="s">
        <v>36</v>
      </c>
      <c r="F293" s="34">
        <v>50</v>
      </c>
      <c r="G293" s="32">
        <v>2</v>
      </c>
      <c r="H293" s="41"/>
      <c r="I293" s="36"/>
      <c r="J293" s="36"/>
      <c r="K293" s="36"/>
      <c r="L293" s="36"/>
      <c r="M293" s="36"/>
      <c r="N293" s="36"/>
      <c r="O293" s="36"/>
      <c r="P293" s="36"/>
      <c r="Q293" s="36"/>
      <c r="R293" s="18">
        <f t="shared" si="50"/>
        <v>0</v>
      </c>
      <c r="S293" s="29">
        <v>20</v>
      </c>
      <c r="T293" s="58">
        <f t="shared" si="48"/>
        <v>0</v>
      </c>
    </row>
    <row r="294" spans="1:20" ht="27">
      <c r="A294" s="32">
        <v>14</v>
      </c>
      <c r="B294" s="33" t="s">
        <v>66</v>
      </c>
      <c r="C294" s="32" t="s">
        <v>35</v>
      </c>
      <c r="D294" s="32">
        <v>200</v>
      </c>
      <c r="E294" s="32" t="s">
        <v>36</v>
      </c>
      <c r="F294" s="32">
        <v>30</v>
      </c>
      <c r="G294" s="32">
        <v>1</v>
      </c>
      <c r="H294" s="41"/>
      <c r="I294" s="36"/>
      <c r="J294" s="36"/>
      <c r="K294" s="36"/>
      <c r="L294" s="36"/>
      <c r="M294" s="36"/>
      <c r="N294" s="36"/>
      <c r="O294" s="36"/>
      <c r="P294" s="36"/>
      <c r="Q294" s="36"/>
      <c r="R294" s="18">
        <f t="shared" si="50"/>
        <v>0</v>
      </c>
      <c r="S294" s="29">
        <v>4.05</v>
      </c>
      <c r="T294" s="58">
        <f t="shared" si="48"/>
        <v>0</v>
      </c>
    </row>
    <row r="295" spans="1:20" ht="19.5" customHeight="1">
      <c r="A295" s="23"/>
      <c r="B295" s="23"/>
      <c r="C295" s="23"/>
      <c r="D295" s="23"/>
      <c r="E295" s="23"/>
      <c r="F295" s="23"/>
      <c r="G295" s="24"/>
      <c r="H295" s="25"/>
      <c r="I295" s="25"/>
      <c r="J295" s="25"/>
      <c r="K295" s="25"/>
      <c r="L295" s="25"/>
      <c r="M295" s="25"/>
      <c r="N295" s="25"/>
      <c r="O295" s="25"/>
      <c r="P295" s="25"/>
      <c r="Q295" s="24"/>
      <c r="R295" s="60">
        <f>SUM(R279:R294)</f>
        <v>0</v>
      </c>
      <c r="T295" s="19">
        <f>SUM(T279:T294)</f>
        <v>0</v>
      </c>
    </row>
    <row r="296" spans="1:18" ht="79.5" customHeight="1">
      <c r="A296" s="219" t="s">
        <v>42</v>
      </c>
      <c r="B296" s="220"/>
      <c r="C296" s="220"/>
      <c r="D296" s="220"/>
      <c r="E296" s="220"/>
      <c r="F296" s="220"/>
      <c r="G296" s="221"/>
      <c r="H296" s="222" t="s">
        <v>43</v>
      </c>
      <c r="I296" s="223"/>
      <c r="J296" s="223"/>
      <c r="K296" s="223"/>
      <c r="L296" s="224"/>
      <c r="M296" s="222" t="s">
        <v>67</v>
      </c>
      <c r="N296" s="223"/>
      <c r="O296" s="223"/>
      <c r="P296" s="223"/>
      <c r="Q296" s="223"/>
      <c r="R296" s="224"/>
    </row>
    <row r="297" spans="1:18" ht="9" customHeight="1">
      <c r="A297" s="26"/>
      <c r="B297" s="26"/>
      <c r="C297" s="26"/>
      <c r="D297" s="26"/>
      <c r="E297" s="26"/>
      <c r="F297" s="26"/>
      <c r="G297" s="27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9.5" customHeight="1">
      <c r="A298" s="228" t="s">
        <v>44</v>
      </c>
      <c r="B298" s="229"/>
      <c r="C298" s="229"/>
      <c r="D298" s="229"/>
      <c r="E298" s="229"/>
      <c r="F298" s="229"/>
      <c r="G298" s="229"/>
      <c r="H298" s="229"/>
      <c r="I298" s="229"/>
      <c r="J298" s="229"/>
      <c r="K298" s="229"/>
      <c r="L298" s="230"/>
      <c r="M298" s="231" t="s">
        <v>45</v>
      </c>
      <c r="N298" s="232"/>
      <c r="O298" s="232"/>
      <c r="P298" s="232"/>
      <c r="Q298" s="232"/>
      <c r="R298" s="233"/>
    </row>
    <row r="300" spans="1:18" ht="39.75" customHeight="1">
      <c r="A300" s="196"/>
      <c r="B300" s="197"/>
      <c r="C300" s="234" t="s">
        <v>0</v>
      </c>
      <c r="D300" s="235"/>
      <c r="E300" s="235"/>
      <c r="F300" s="235"/>
      <c r="G300" s="235"/>
      <c r="H300" s="235"/>
      <c r="I300" s="235"/>
      <c r="J300" s="235"/>
      <c r="K300" s="235"/>
      <c r="L300" s="235"/>
      <c r="M300" s="235"/>
      <c r="N300" s="235"/>
      <c r="O300" s="235"/>
      <c r="P300" s="236"/>
      <c r="Q300" s="201" t="s">
        <v>1</v>
      </c>
      <c r="R300" s="201"/>
    </row>
    <row r="301" spans="1:18" ht="39.75" customHeight="1">
      <c r="A301" s="198"/>
      <c r="B301" s="199"/>
      <c r="C301" s="237"/>
      <c r="D301" s="238"/>
      <c r="E301" s="238"/>
      <c r="F301" s="238"/>
      <c r="G301" s="238"/>
      <c r="H301" s="238"/>
      <c r="I301" s="238"/>
      <c r="J301" s="238"/>
      <c r="K301" s="238"/>
      <c r="L301" s="238"/>
      <c r="M301" s="238"/>
      <c r="N301" s="238"/>
      <c r="O301" s="238"/>
      <c r="P301" s="239"/>
      <c r="Q301" s="201" t="s">
        <v>47</v>
      </c>
      <c r="R301" s="201"/>
    </row>
    <row r="302" spans="1:18" ht="9" customHeight="1">
      <c r="A302" s="1"/>
      <c r="B302" s="1"/>
      <c r="C302" s="1"/>
      <c r="D302" s="1"/>
      <c r="E302" s="1"/>
      <c r="F302" s="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3"/>
    </row>
    <row r="303" spans="1:18" ht="19.5" customHeight="1">
      <c r="A303" s="202" t="s">
        <v>2</v>
      </c>
      <c r="B303" s="202"/>
      <c r="C303" s="202"/>
      <c r="D303" s="202"/>
      <c r="E303" s="202"/>
      <c r="F303" s="202"/>
      <c r="G303" s="202"/>
      <c r="H303" s="202"/>
      <c r="I303" s="202"/>
      <c r="J303" s="202"/>
      <c r="K303" s="202"/>
      <c r="L303" s="202"/>
      <c r="M303" s="202"/>
      <c r="N303" s="202"/>
      <c r="O303" s="202"/>
      <c r="P303" s="202"/>
      <c r="Q303" s="202"/>
      <c r="R303" s="202"/>
    </row>
    <row r="304" spans="1:18" ht="9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26.25" customHeight="1">
      <c r="A305" s="203" t="s">
        <v>3</v>
      </c>
      <c r="B305" s="204"/>
      <c r="C305" s="205" t="s">
        <v>94</v>
      </c>
      <c r="D305" s="206"/>
      <c r="E305" s="5"/>
      <c r="F305" s="5"/>
      <c r="G305" s="207" t="s">
        <v>4</v>
      </c>
      <c r="H305" s="207"/>
      <c r="I305" s="6">
        <f aca="true" t="shared" si="51" ref="I305:Q305">I306*$C308</f>
        <v>58000</v>
      </c>
      <c r="J305" s="6">
        <f t="shared" si="51"/>
        <v>44000</v>
      </c>
      <c r="K305" s="6">
        <f t="shared" si="51"/>
        <v>10000</v>
      </c>
      <c r="L305" s="6">
        <f t="shared" si="51"/>
        <v>6000</v>
      </c>
      <c r="M305" s="6">
        <f t="shared" si="51"/>
        <v>13360</v>
      </c>
      <c r="N305" s="6">
        <f t="shared" si="51"/>
        <v>25000</v>
      </c>
      <c r="O305" s="6">
        <f t="shared" si="51"/>
        <v>76400</v>
      </c>
      <c r="P305" s="6">
        <f t="shared" si="51"/>
        <v>16000</v>
      </c>
      <c r="Q305" s="6">
        <f t="shared" si="51"/>
        <v>14800</v>
      </c>
      <c r="R305" s="6">
        <f>SUM(I305:Q305)</f>
        <v>263560</v>
      </c>
    </row>
    <row r="306" spans="1:18" ht="19.5" customHeight="1">
      <c r="A306" s="210" t="s">
        <v>49</v>
      </c>
      <c r="B306" s="211"/>
      <c r="C306" s="211"/>
      <c r="D306" s="212"/>
      <c r="E306" s="5"/>
      <c r="F306" s="5"/>
      <c r="G306" s="207" t="s">
        <v>6</v>
      </c>
      <c r="H306" s="207"/>
      <c r="I306" s="6">
        <v>2900</v>
      </c>
      <c r="J306" s="6">
        <v>2200</v>
      </c>
      <c r="K306" s="6">
        <v>500</v>
      </c>
      <c r="L306" s="6">
        <v>300</v>
      </c>
      <c r="M306" s="6">
        <v>668</v>
      </c>
      <c r="N306" s="6">
        <v>1250</v>
      </c>
      <c r="O306" s="6">
        <v>3820</v>
      </c>
      <c r="P306" s="6">
        <v>800</v>
      </c>
      <c r="Q306" s="6">
        <v>740</v>
      </c>
      <c r="R306" s="6">
        <f>SUM(I306:Q306)</f>
        <v>13178</v>
      </c>
    </row>
    <row r="307" spans="1:18" ht="19.5" customHeight="1">
      <c r="A307" s="213"/>
      <c r="B307" s="214"/>
      <c r="C307" s="214"/>
      <c r="D307" s="215"/>
      <c r="E307" s="5"/>
      <c r="F307" s="5"/>
      <c r="G307" s="207" t="s">
        <v>7</v>
      </c>
      <c r="H307" s="207"/>
      <c r="I307" s="6"/>
      <c r="J307" s="6"/>
      <c r="K307" s="6"/>
      <c r="L307" s="6"/>
      <c r="M307" s="6"/>
      <c r="N307" s="6"/>
      <c r="O307" s="6"/>
      <c r="P307" s="6"/>
      <c r="Q307" s="6"/>
      <c r="R307" s="6">
        <f>SUM(I307:Q307)</f>
        <v>0</v>
      </c>
    </row>
    <row r="308" spans="1:18" ht="19.5" customHeight="1">
      <c r="A308" s="216" t="s">
        <v>8</v>
      </c>
      <c r="B308" s="217"/>
      <c r="C308" s="218">
        <v>20</v>
      </c>
      <c r="D308" s="218"/>
      <c r="E308" s="5"/>
      <c r="F308" s="5"/>
      <c r="G308" s="207" t="s">
        <v>9</v>
      </c>
      <c r="H308" s="207"/>
      <c r="I308" s="6"/>
      <c r="J308" s="6"/>
      <c r="K308" s="6"/>
      <c r="L308" s="6"/>
      <c r="M308" s="6"/>
      <c r="N308" s="6"/>
      <c r="O308" s="6"/>
      <c r="P308" s="6"/>
      <c r="Q308" s="6"/>
      <c r="R308" s="6">
        <f>SUM(I308:Q308)</f>
        <v>0</v>
      </c>
    </row>
    <row r="309" spans="1:18" ht="9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spans="1:20" ht="15" customHeight="1">
      <c r="A310" s="225" t="s">
        <v>10</v>
      </c>
      <c r="B310" s="225" t="s">
        <v>11</v>
      </c>
      <c r="C310" s="190" t="s">
        <v>12</v>
      </c>
      <c r="D310" s="191"/>
      <c r="E310" s="192"/>
      <c r="F310" s="240" t="s">
        <v>50</v>
      </c>
      <c r="G310" s="227" t="s">
        <v>51</v>
      </c>
      <c r="H310" s="208" t="s">
        <v>14</v>
      </c>
      <c r="I310" s="190" t="s">
        <v>15</v>
      </c>
      <c r="J310" s="191"/>
      <c r="K310" s="191"/>
      <c r="L310" s="191"/>
      <c r="M310" s="191"/>
      <c r="N310" s="191"/>
      <c r="O310" s="191"/>
      <c r="P310" s="191"/>
      <c r="Q310" s="192"/>
      <c r="R310" s="208" t="s">
        <v>16</v>
      </c>
      <c r="S310" s="240" t="s">
        <v>95</v>
      </c>
      <c r="T310" s="243" t="s">
        <v>96</v>
      </c>
    </row>
    <row r="311" spans="1:20" ht="25.5" customHeight="1">
      <c r="A311" s="226"/>
      <c r="B311" s="226"/>
      <c r="C311" s="10" t="s">
        <v>17</v>
      </c>
      <c r="D311" s="10" t="s">
        <v>18</v>
      </c>
      <c r="E311" s="10" t="s">
        <v>19</v>
      </c>
      <c r="F311" s="241"/>
      <c r="G311" s="227"/>
      <c r="H311" s="209"/>
      <c r="I311" s="11" t="s">
        <v>20</v>
      </c>
      <c r="J311" s="11" t="s">
        <v>22</v>
      </c>
      <c r="K311" s="11" t="s">
        <v>23</v>
      </c>
      <c r="L311" s="11" t="s">
        <v>24</v>
      </c>
      <c r="M311" s="11" t="s">
        <v>25</v>
      </c>
      <c r="N311" s="11" t="s">
        <v>26</v>
      </c>
      <c r="O311" s="11" t="s">
        <v>27</v>
      </c>
      <c r="P311" s="11" t="s">
        <v>28</v>
      </c>
      <c r="Q311" s="11" t="s">
        <v>29</v>
      </c>
      <c r="R311" s="209"/>
      <c r="S311" s="242"/>
      <c r="T311" s="244"/>
    </row>
    <row r="312" spans="1:20" s="29" customFormat="1" ht="19.5" customHeight="1">
      <c r="A312" s="32">
        <v>1</v>
      </c>
      <c r="B312" s="33" t="s">
        <v>52</v>
      </c>
      <c r="C312" s="32" t="s">
        <v>53</v>
      </c>
      <c r="D312" s="32">
        <v>500</v>
      </c>
      <c r="E312" s="32" t="s">
        <v>32</v>
      </c>
      <c r="F312" s="34">
        <v>5</v>
      </c>
      <c r="G312" s="32">
        <v>18</v>
      </c>
      <c r="H312" s="35"/>
      <c r="I312" s="42">
        <f aca="true" t="shared" si="52" ref="I312:Q312">I13+I46+I79+I114+I147+I180+I213+I246+I279</f>
        <v>2349</v>
      </c>
      <c r="J312" s="42">
        <f t="shared" si="52"/>
        <v>1782</v>
      </c>
      <c r="K312" s="42">
        <f t="shared" si="52"/>
        <v>405</v>
      </c>
      <c r="L312" s="42">
        <f t="shared" si="52"/>
        <v>243</v>
      </c>
      <c r="M312" s="42">
        <f t="shared" si="52"/>
        <v>545</v>
      </c>
      <c r="N312" s="42">
        <f t="shared" si="52"/>
        <v>1013</v>
      </c>
      <c r="O312" s="42">
        <f t="shared" si="52"/>
        <v>3096</v>
      </c>
      <c r="P312" s="42">
        <f t="shared" si="52"/>
        <v>648</v>
      </c>
      <c r="Q312" s="42">
        <f t="shared" si="52"/>
        <v>603</v>
      </c>
      <c r="R312" s="18">
        <f aca="true" t="shared" si="53" ref="R312:R327">SUM(I312:Q312)</f>
        <v>10684</v>
      </c>
      <c r="S312" s="29">
        <v>12.47</v>
      </c>
      <c r="T312" s="58">
        <f aca="true" t="shared" si="54" ref="T312:T327">R312*S312</f>
        <v>133229.48</v>
      </c>
    </row>
    <row r="313" spans="1:20" s="29" customFormat="1" ht="19.5" customHeight="1">
      <c r="A313" s="32">
        <f>A312+1</f>
        <v>2</v>
      </c>
      <c r="B313" s="37" t="s">
        <v>54</v>
      </c>
      <c r="C313" s="32" t="s">
        <v>35</v>
      </c>
      <c r="D313" s="32">
        <v>400</v>
      </c>
      <c r="E313" s="32" t="s">
        <v>36</v>
      </c>
      <c r="F313" s="34">
        <v>20</v>
      </c>
      <c r="G313" s="32">
        <v>4</v>
      </c>
      <c r="H313" s="35"/>
      <c r="I313" s="42">
        <f aca="true" t="shared" si="55" ref="I313:Q313">I14+I47+I80+I115+I148+I181+I214+I247+I280</f>
        <v>2610</v>
      </c>
      <c r="J313" s="42">
        <f t="shared" si="55"/>
        <v>1980</v>
      </c>
      <c r="K313" s="42">
        <f t="shared" si="55"/>
        <v>450</v>
      </c>
      <c r="L313" s="42">
        <f t="shared" si="55"/>
        <v>270</v>
      </c>
      <c r="M313" s="42">
        <f t="shared" si="55"/>
        <v>603</v>
      </c>
      <c r="N313" s="42">
        <f t="shared" si="55"/>
        <v>1125</v>
      </c>
      <c r="O313" s="42">
        <f t="shared" si="55"/>
        <v>3438</v>
      </c>
      <c r="P313" s="42">
        <f t="shared" si="55"/>
        <v>720</v>
      </c>
      <c r="Q313" s="42">
        <f t="shared" si="55"/>
        <v>666</v>
      </c>
      <c r="R313" s="18">
        <f t="shared" si="53"/>
        <v>11862</v>
      </c>
      <c r="S313" s="29">
        <v>5.95</v>
      </c>
      <c r="T313" s="58">
        <f t="shared" si="54"/>
        <v>70578.90000000001</v>
      </c>
    </row>
    <row r="314" spans="1:20" s="29" customFormat="1" ht="28.5" customHeight="1">
      <c r="A314" s="32">
        <f aca="true" t="shared" si="56" ref="A314:A323">A313+1</f>
        <v>3</v>
      </c>
      <c r="B314" s="38" t="s">
        <v>55</v>
      </c>
      <c r="C314" s="32" t="s">
        <v>56</v>
      </c>
      <c r="D314" s="32">
        <v>100</v>
      </c>
      <c r="E314" s="32" t="s">
        <v>36</v>
      </c>
      <c r="F314" s="34">
        <v>30</v>
      </c>
      <c r="G314" s="32">
        <v>4</v>
      </c>
      <c r="H314" s="35"/>
      <c r="I314" s="42">
        <f aca="true" t="shared" si="57" ref="I314:Q314">I15+I48+I81+I116+I149+I182+I215+I248+I281</f>
        <v>15660</v>
      </c>
      <c r="J314" s="42">
        <f t="shared" si="57"/>
        <v>11880</v>
      </c>
      <c r="K314" s="42">
        <f t="shared" si="57"/>
        <v>2700</v>
      </c>
      <c r="L314" s="42">
        <f t="shared" si="57"/>
        <v>1620</v>
      </c>
      <c r="M314" s="42">
        <f t="shared" si="57"/>
        <v>3609</v>
      </c>
      <c r="N314" s="42">
        <f t="shared" si="57"/>
        <v>6750</v>
      </c>
      <c r="O314" s="42">
        <f t="shared" si="57"/>
        <v>20628</v>
      </c>
      <c r="P314" s="42">
        <f t="shared" si="57"/>
        <v>4320</v>
      </c>
      <c r="Q314" s="42">
        <f t="shared" si="57"/>
        <v>3996</v>
      </c>
      <c r="R314" s="18">
        <f t="shared" si="53"/>
        <v>71163</v>
      </c>
      <c r="S314" s="29">
        <v>8.3</v>
      </c>
      <c r="T314" s="58">
        <f t="shared" si="54"/>
        <v>590652.9</v>
      </c>
    </row>
    <row r="315" spans="1:20" s="29" customFormat="1" ht="19.5" customHeight="1" hidden="1">
      <c r="A315" s="32"/>
      <c r="B315" s="37"/>
      <c r="C315" s="32"/>
      <c r="D315" s="32"/>
      <c r="E315" s="32"/>
      <c r="F315" s="34"/>
      <c r="G315" s="32"/>
      <c r="H315" s="39"/>
      <c r="I315" s="42" t="e">
        <f aca="true" t="shared" si="58" ref="I315:Q315">I16+I49+I82+I117+I150+I183+I216+I249+I282</f>
        <v>#DIV/0!</v>
      </c>
      <c r="J315" s="42" t="e">
        <f t="shared" si="58"/>
        <v>#DIV/0!</v>
      </c>
      <c r="K315" s="42" t="e">
        <f t="shared" si="58"/>
        <v>#DIV/0!</v>
      </c>
      <c r="L315" s="42" t="e">
        <f t="shared" si="58"/>
        <v>#DIV/0!</v>
      </c>
      <c r="M315" s="42" t="e">
        <f t="shared" si="58"/>
        <v>#DIV/0!</v>
      </c>
      <c r="N315" s="42" t="e">
        <f t="shared" si="58"/>
        <v>#DIV/0!</v>
      </c>
      <c r="O315" s="42" t="e">
        <f t="shared" si="58"/>
        <v>#DIV/0!</v>
      </c>
      <c r="P315" s="42" t="e">
        <f t="shared" si="58"/>
        <v>#DIV/0!</v>
      </c>
      <c r="Q315" s="42" t="e">
        <f t="shared" si="58"/>
        <v>#DIV/0!</v>
      </c>
      <c r="R315" s="18"/>
      <c r="T315" s="58">
        <f t="shared" si="54"/>
        <v>0</v>
      </c>
    </row>
    <row r="316" spans="1:20" s="29" customFormat="1" ht="19.5" customHeight="1">
      <c r="A316" s="32">
        <v>4</v>
      </c>
      <c r="B316" s="37" t="s">
        <v>57</v>
      </c>
      <c r="C316" s="32" t="s">
        <v>35</v>
      </c>
      <c r="D316" s="32">
        <v>250</v>
      </c>
      <c r="E316" s="32" t="s">
        <v>36</v>
      </c>
      <c r="F316" s="34">
        <v>10</v>
      </c>
      <c r="G316" s="32">
        <v>4</v>
      </c>
      <c r="H316" s="35"/>
      <c r="I316" s="42">
        <f aca="true" t="shared" si="59" ref="I316:Q316">I17+I50+I83+I118+I151+I184+I217+I250+I283</f>
        <v>2088</v>
      </c>
      <c r="J316" s="42">
        <f t="shared" si="59"/>
        <v>1584</v>
      </c>
      <c r="K316" s="42">
        <f t="shared" si="59"/>
        <v>360</v>
      </c>
      <c r="L316" s="42">
        <f t="shared" si="59"/>
        <v>216</v>
      </c>
      <c r="M316" s="42">
        <f t="shared" si="59"/>
        <v>482</v>
      </c>
      <c r="N316" s="42">
        <f t="shared" si="59"/>
        <v>900</v>
      </c>
      <c r="O316" s="42">
        <f t="shared" si="59"/>
        <v>2754</v>
      </c>
      <c r="P316" s="42">
        <f t="shared" si="59"/>
        <v>576</v>
      </c>
      <c r="Q316" s="42">
        <f t="shared" si="59"/>
        <v>536</v>
      </c>
      <c r="R316" s="18">
        <f t="shared" si="53"/>
        <v>9496</v>
      </c>
      <c r="S316" s="29">
        <v>58</v>
      </c>
      <c r="T316" s="58">
        <f t="shared" si="54"/>
        <v>550768</v>
      </c>
    </row>
    <row r="317" spans="1:20" s="29" customFormat="1" ht="19.5" customHeight="1">
      <c r="A317" s="32">
        <f>A316+1</f>
        <v>5</v>
      </c>
      <c r="B317" s="37" t="s">
        <v>58</v>
      </c>
      <c r="C317" s="32" t="s">
        <v>35</v>
      </c>
      <c r="D317" s="32">
        <v>500</v>
      </c>
      <c r="E317" s="32" t="s">
        <v>36</v>
      </c>
      <c r="F317" s="34">
        <v>30</v>
      </c>
      <c r="G317" s="32">
        <v>2</v>
      </c>
      <c r="H317" s="40"/>
      <c r="I317" s="42">
        <f aca="true" t="shared" si="60" ref="I317:Q317">I18+I51+I84+I119+I152+I185+I218+I251+I284</f>
        <v>1566</v>
      </c>
      <c r="J317" s="42">
        <f t="shared" si="60"/>
        <v>1188</v>
      </c>
      <c r="K317" s="42">
        <f t="shared" si="60"/>
        <v>270</v>
      </c>
      <c r="L317" s="42">
        <f t="shared" si="60"/>
        <v>162</v>
      </c>
      <c r="M317" s="42">
        <f t="shared" si="60"/>
        <v>365</v>
      </c>
      <c r="N317" s="42">
        <f t="shared" si="60"/>
        <v>675</v>
      </c>
      <c r="O317" s="42">
        <f t="shared" si="60"/>
        <v>2066</v>
      </c>
      <c r="P317" s="42">
        <f t="shared" si="60"/>
        <v>432</v>
      </c>
      <c r="Q317" s="42">
        <f t="shared" si="60"/>
        <v>401</v>
      </c>
      <c r="R317" s="18">
        <f t="shared" si="53"/>
        <v>7125</v>
      </c>
      <c r="S317" s="29">
        <v>7.33</v>
      </c>
      <c r="T317" s="58">
        <f t="shared" si="54"/>
        <v>52226.25</v>
      </c>
    </row>
    <row r="318" spans="1:20" s="29" customFormat="1" ht="19.5" customHeight="1">
      <c r="A318" s="32">
        <f t="shared" si="56"/>
        <v>6</v>
      </c>
      <c r="B318" s="33" t="s">
        <v>59</v>
      </c>
      <c r="C318" s="32" t="s">
        <v>35</v>
      </c>
      <c r="D318" s="32">
        <v>25</v>
      </c>
      <c r="E318" s="32" t="s">
        <v>36</v>
      </c>
      <c r="F318" s="32">
        <v>25</v>
      </c>
      <c r="G318" s="32">
        <v>7</v>
      </c>
      <c r="H318" s="16"/>
      <c r="I318" s="42">
        <f aca="true" t="shared" si="61" ref="I318:Q318">I19+I52+I85+I120+I153+I186+I219+I252+I285</f>
        <v>92800</v>
      </c>
      <c r="J318" s="42">
        <f t="shared" si="61"/>
        <v>70400</v>
      </c>
      <c r="K318" s="42">
        <f t="shared" si="61"/>
        <v>16000</v>
      </c>
      <c r="L318" s="42">
        <f t="shared" si="61"/>
        <v>9600</v>
      </c>
      <c r="M318" s="42">
        <f t="shared" si="61"/>
        <v>21376</v>
      </c>
      <c r="N318" s="42">
        <f t="shared" si="61"/>
        <v>40000</v>
      </c>
      <c r="O318" s="42">
        <f t="shared" si="61"/>
        <v>122240</v>
      </c>
      <c r="P318" s="42">
        <f t="shared" si="61"/>
        <v>25600</v>
      </c>
      <c r="Q318" s="42">
        <f t="shared" si="61"/>
        <v>23680</v>
      </c>
      <c r="R318" s="18">
        <f t="shared" si="53"/>
        <v>421696</v>
      </c>
      <c r="S318" s="29">
        <v>2.4</v>
      </c>
      <c r="T318" s="58">
        <f t="shared" si="54"/>
        <v>1012070.3999999999</v>
      </c>
    </row>
    <row r="319" spans="1:20" s="29" customFormat="1" ht="51">
      <c r="A319" s="32">
        <f t="shared" si="56"/>
        <v>7</v>
      </c>
      <c r="B319" s="13" t="s">
        <v>30</v>
      </c>
      <c r="C319" s="32" t="s">
        <v>31</v>
      </c>
      <c r="D319" s="32">
        <v>250</v>
      </c>
      <c r="E319" s="32" t="s">
        <v>32</v>
      </c>
      <c r="F319" s="32">
        <v>250</v>
      </c>
      <c r="G319" s="32">
        <v>20</v>
      </c>
      <c r="H319" s="35"/>
      <c r="I319" s="42">
        <f aca="true" t="shared" si="62" ref="I319:Q319">I20+I53+I86+I121+I154+I187+I220+I253+I286</f>
        <v>261000</v>
      </c>
      <c r="J319" s="42">
        <f t="shared" si="62"/>
        <v>198000</v>
      </c>
      <c r="K319" s="42">
        <f t="shared" si="62"/>
        <v>45000</v>
      </c>
      <c r="L319" s="42">
        <f t="shared" si="62"/>
        <v>27000</v>
      </c>
      <c r="M319" s="42">
        <f t="shared" si="62"/>
        <v>60120</v>
      </c>
      <c r="N319" s="42">
        <f t="shared" si="62"/>
        <v>112500</v>
      </c>
      <c r="O319" s="42">
        <f t="shared" si="62"/>
        <v>343800</v>
      </c>
      <c r="P319" s="42">
        <f t="shared" si="62"/>
        <v>72000</v>
      </c>
      <c r="Q319" s="42">
        <f t="shared" si="62"/>
        <v>66600</v>
      </c>
      <c r="R319" s="18">
        <f t="shared" si="53"/>
        <v>1186020</v>
      </c>
      <c r="S319" s="29">
        <v>4</v>
      </c>
      <c r="T319" s="58">
        <f t="shared" si="54"/>
        <v>4744080</v>
      </c>
    </row>
    <row r="320" spans="1:20" s="29" customFormat="1" ht="45" customHeight="1" hidden="1">
      <c r="A320" s="32"/>
      <c r="B320" s="33"/>
      <c r="C320" s="32"/>
      <c r="D320" s="32"/>
      <c r="E320" s="32"/>
      <c r="F320" s="32"/>
      <c r="G320" s="32"/>
      <c r="H320" s="21"/>
      <c r="I320" s="42" t="e">
        <f aca="true" t="shared" si="63" ref="I320:Q320">I21+I54+I87+I122+I155+I188+I221+I254+I287</f>
        <v>#DIV/0!</v>
      </c>
      <c r="J320" s="42" t="e">
        <f t="shared" si="63"/>
        <v>#DIV/0!</v>
      </c>
      <c r="K320" s="42" t="e">
        <f t="shared" si="63"/>
        <v>#DIV/0!</v>
      </c>
      <c r="L320" s="42" t="e">
        <f t="shared" si="63"/>
        <v>#DIV/0!</v>
      </c>
      <c r="M320" s="42" t="e">
        <f t="shared" si="63"/>
        <v>#DIV/0!</v>
      </c>
      <c r="N320" s="42" t="e">
        <f t="shared" si="63"/>
        <v>#DIV/0!</v>
      </c>
      <c r="O320" s="42" t="e">
        <f t="shared" si="63"/>
        <v>#DIV/0!</v>
      </c>
      <c r="P320" s="42" t="e">
        <f t="shared" si="63"/>
        <v>#DIV/0!</v>
      </c>
      <c r="Q320" s="42" t="e">
        <f t="shared" si="63"/>
        <v>#DIV/0!</v>
      </c>
      <c r="R320" s="18"/>
      <c r="T320" s="58">
        <f t="shared" si="54"/>
        <v>0</v>
      </c>
    </row>
    <row r="321" spans="1:20" s="29" customFormat="1" ht="19.5" customHeight="1">
      <c r="A321" s="32">
        <v>8</v>
      </c>
      <c r="B321" s="37" t="s">
        <v>60</v>
      </c>
      <c r="C321" s="32" t="s">
        <v>35</v>
      </c>
      <c r="D321" s="32">
        <v>500</v>
      </c>
      <c r="E321" s="32" t="s">
        <v>36</v>
      </c>
      <c r="F321" s="32">
        <v>30</v>
      </c>
      <c r="G321" s="32">
        <v>2</v>
      </c>
      <c r="H321" s="41"/>
      <c r="I321" s="42">
        <f aca="true" t="shared" si="64" ref="I321:Q321">I22+I55+I88+I123+I156+I189+I222+I255+I288</f>
        <v>1566</v>
      </c>
      <c r="J321" s="42">
        <f t="shared" si="64"/>
        <v>1188</v>
      </c>
      <c r="K321" s="42">
        <f t="shared" si="64"/>
        <v>270</v>
      </c>
      <c r="L321" s="42">
        <f t="shared" si="64"/>
        <v>162</v>
      </c>
      <c r="M321" s="42">
        <f t="shared" si="64"/>
        <v>365</v>
      </c>
      <c r="N321" s="42">
        <f t="shared" si="64"/>
        <v>675</v>
      </c>
      <c r="O321" s="42">
        <f t="shared" si="64"/>
        <v>2066</v>
      </c>
      <c r="P321" s="42">
        <f t="shared" si="64"/>
        <v>432</v>
      </c>
      <c r="Q321" s="42">
        <f t="shared" si="64"/>
        <v>401</v>
      </c>
      <c r="R321" s="18">
        <f t="shared" si="53"/>
        <v>7125</v>
      </c>
      <c r="S321" s="29">
        <v>11.8</v>
      </c>
      <c r="T321" s="58">
        <f t="shared" si="54"/>
        <v>84075</v>
      </c>
    </row>
    <row r="322" spans="1:20" s="29" customFormat="1" ht="36.75" customHeight="1">
      <c r="A322" s="32">
        <f t="shared" si="56"/>
        <v>9</v>
      </c>
      <c r="B322" s="33" t="s">
        <v>61</v>
      </c>
      <c r="C322" s="32" t="s">
        <v>35</v>
      </c>
      <c r="D322" s="32">
        <v>200</v>
      </c>
      <c r="E322" s="32" t="s">
        <v>36</v>
      </c>
      <c r="F322" s="32">
        <v>30</v>
      </c>
      <c r="G322" s="32">
        <v>1</v>
      </c>
      <c r="H322" s="40"/>
      <c r="I322" s="42">
        <f aca="true" t="shared" si="65" ref="I322:Q322">I23+I56+I89+I124+I157+I190+I223+I256+I289</f>
        <v>2175</v>
      </c>
      <c r="J322" s="42">
        <f t="shared" si="65"/>
        <v>1650</v>
      </c>
      <c r="K322" s="42">
        <f t="shared" si="65"/>
        <v>375</v>
      </c>
      <c r="L322" s="42">
        <f t="shared" si="65"/>
        <v>225</v>
      </c>
      <c r="M322" s="42">
        <f t="shared" si="65"/>
        <v>505</v>
      </c>
      <c r="N322" s="42">
        <f t="shared" si="65"/>
        <v>940</v>
      </c>
      <c r="O322" s="42">
        <f t="shared" si="65"/>
        <v>2865</v>
      </c>
      <c r="P322" s="42">
        <f t="shared" si="65"/>
        <v>600</v>
      </c>
      <c r="Q322" s="42">
        <f t="shared" si="65"/>
        <v>555</v>
      </c>
      <c r="R322" s="18">
        <f t="shared" si="53"/>
        <v>9890</v>
      </c>
      <c r="S322" s="29">
        <v>4.05</v>
      </c>
      <c r="T322" s="58">
        <f t="shared" si="54"/>
        <v>40054.5</v>
      </c>
    </row>
    <row r="323" spans="1:20" s="29" customFormat="1" ht="19.5" customHeight="1">
      <c r="A323" s="32">
        <f t="shared" si="56"/>
        <v>10</v>
      </c>
      <c r="B323" s="37" t="s">
        <v>62</v>
      </c>
      <c r="C323" s="32" t="s">
        <v>31</v>
      </c>
      <c r="D323" s="32">
        <v>210</v>
      </c>
      <c r="E323" s="32" t="s">
        <v>36</v>
      </c>
      <c r="F323" s="34">
        <v>20</v>
      </c>
      <c r="G323" s="32">
        <v>2</v>
      </c>
      <c r="H323" s="35"/>
      <c r="I323" s="42">
        <f aca="true" t="shared" si="66" ref="I323:Q323">I24+I57+I90+I125+I158+I191+I224+I257+I290</f>
        <v>2489</v>
      </c>
      <c r="J323" s="42">
        <f t="shared" si="66"/>
        <v>1890</v>
      </c>
      <c r="K323" s="42">
        <f t="shared" si="66"/>
        <v>432</v>
      </c>
      <c r="L323" s="42">
        <f t="shared" si="66"/>
        <v>261</v>
      </c>
      <c r="M323" s="42">
        <f t="shared" si="66"/>
        <v>576</v>
      </c>
      <c r="N323" s="42">
        <f t="shared" si="66"/>
        <v>1076</v>
      </c>
      <c r="O323" s="42">
        <f t="shared" si="66"/>
        <v>3276</v>
      </c>
      <c r="P323" s="42">
        <f t="shared" si="66"/>
        <v>689</v>
      </c>
      <c r="Q323" s="42">
        <f t="shared" si="66"/>
        <v>635</v>
      </c>
      <c r="R323" s="18">
        <f t="shared" si="53"/>
        <v>11324</v>
      </c>
      <c r="S323" s="29">
        <v>3.8</v>
      </c>
      <c r="T323" s="58">
        <f t="shared" si="54"/>
        <v>43031.2</v>
      </c>
    </row>
    <row r="324" spans="1:20" s="29" customFormat="1" ht="19.5" customHeight="1">
      <c r="A324" s="32">
        <f>A323+1</f>
        <v>11</v>
      </c>
      <c r="B324" s="37" t="s">
        <v>63</v>
      </c>
      <c r="C324" s="32" t="s">
        <v>35</v>
      </c>
      <c r="D324" s="32">
        <v>500</v>
      </c>
      <c r="E324" s="32" t="s">
        <v>36</v>
      </c>
      <c r="F324" s="34">
        <v>20</v>
      </c>
      <c r="G324" s="32">
        <v>4</v>
      </c>
      <c r="H324" s="41"/>
      <c r="I324" s="42">
        <f aca="true" t="shared" si="67" ref="I324:Q324">I25+I58+I91+I126+I159+I192+I225+I258+I291</f>
        <v>2088</v>
      </c>
      <c r="J324" s="42">
        <f t="shared" si="67"/>
        <v>1584</v>
      </c>
      <c r="K324" s="42">
        <f t="shared" si="67"/>
        <v>360</v>
      </c>
      <c r="L324" s="42">
        <f t="shared" si="67"/>
        <v>216</v>
      </c>
      <c r="M324" s="42">
        <f t="shared" si="67"/>
        <v>482</v>
      </c>
      <c r="N324" s="42">
        <f t="shared" si="67"/>
        <v>900</v>
      </c>
      <c r="O324" s="42">
        <f t="shared" si="67"/>
        <v>2754</v>
      </c>
      <c r="P324" s="42">
        <f t="shared" si="67"/>
        <v>576</v>
      </c>
      <c r="Q324" s="42">
        <f t="shared" si="67"/>
        <v>536</v>
      </c>
      <c r="R324" s="18">
        <f t="shared" si="53"/>
        <v>9496</v>
      </c>
      <c r="S324" s="29">
        <v>18.5</v>
      </c>
      <c r="T324" s="58">
        <f t="shared" si="54"/>
        <v>175676</v>
      </c>
    </row>
    <row r="325" spans="1:20" s="29" customFormat="1" ht="19.5" customHeight="1">
      <c r="A325" s="32">
        <v>12</v>
      </c>
      <c r="B325" s="37" t="s">
        <v>64</v>
      </c>
      <c r="C325" s="32" t="s">
        <v>56</v>
      </c>
      <c r="D325" s="64">
        <v>230</v>
      </c>
      <c r="E325" s="32" t="s">
        <v>36</v>
      </c>
      <c r="F325" s="34">
        <v>30</v>
      </c>
      <c r="G325" s="32">
        <v>2</v>
      </c>
      <c r="H325" s="41"/>
      <c r="I325" s="42">
        <f aca="true" t="shared" si="68" ref="I325:Q325">I26+I59+I92+I127+I160+I193+I226+I259+I292</f>
        <v>3407</v>
      </c>
      <c r="J325" s="42">
        <f t="shared" si="68"/>
        <v>2583</v>
      </c>
      <c r="K325" s="42">
        <f t="shared" si="68"/>
        <v>590</v>
      </c>
      <c r="L325" s="42">
        <f t="shared" si="68"/>
        <v>356</v>
      </c>
      <c r="M325" s="42">
        <f t="shared" si="68"/>
        <v>788</v>
      </c>
      <c r="N325" s="42">
        <f t="shared" si="68"/>
        <v>1472</v>
      </c>
      <c r="O325" s="42">
        <f t="shared" si="68"/>
        <v>4487</v>
      </c>
      <c r="P325" s="42">
        <f t="shared" si="68"/>
        <v>941</v>
      </c>
      <c r="Q325" s="42">
        <f t="shared" si="68"/>
        <v>873</v>
      </c>
      <c r="R325" s="18">
        <f t="shared" si="53"/>
        <v>15497</v>
      </c>
      <c r="S325" s="29">
        <v>11.94</v>
      </c>
      <c r="T325" s="58">
        <f t="shared" si="54"/>
        <v>185034.18</v>
      </c>
    </row>
    <row r="326" spans="1:20" s="29" customFormat="1" ht="25.5">
      <c r="A326" s="32">
        <v>13</v>
      </c>
      <c r="B326" s="33" t="s">
        <v>65</v>
      </c>
      <c r="C326" s="32" t="s">
        <v>35</v>
      </c>
      <c r="D326" s="32">
        <v>300</v>
      </c>
      <c r="E326" s="32" t="s">
        <v>36</v>
      </c>
      <c r="F326" s="34">
        <v>50</v>
      </c>
      <c r="G326" s="32">
        <v>2</v>
      </c>
      <c r="H326" s="41"/>
      <c r="I326" s="42">
        <f aca="true" t="shared" si="69" ref="I326:Q326">I27+I60+I93+I128+I161+I194+I227+I260+I293</f>
        <v>4352</v>
      </c>
      <c r="J326" s="42">
        <f t="shared" si="69"/>
        <v>3303</v>
      </c>
      <c r="K326" s="42">
        <f t="shared" si="69"/>
        <v>752</v>
      </c>
      <c r="L326" s="42">
        <f t="shared" si="69"/>
        <v>450</v>
      </c>
      <c r="M326" s="42">
        <f t="shared" si="69"/>
        <v>1004</v>
      </c>
      <c r="N326" s="42">
        <f t="shared" si="69"/>
        <v>1877</v>
      </c>
      <c r="O326" s="42">
        <f t="shared" si="69"/>
        <v>5733</v>
      </c>
      <c r="P326" s="42">
        <f t="shared" si="69"/>
        <v>1202</v>
      </c>
      <c r="Q326" s="42">
        <f t="shared" si="69"/>
        <v>1112</v>
      </c>
      <c r="R326" s="18">
        <f t="shared" si="53"/>
        <v>19785</v>
      </c>
      <c r="S326" s="29">
        <v>20</v>
      </c>
      <c r="T326" s="58">
        <f t="shared" si="54"/>
        <v>395700</v>
      </c>
    </row>
    <row r="327" spans="1:20" s="29" customFormat="1" ht="25.5">
      <c r="A327" s="32">
        <v>14</v>
      </c>
      <c r="B327" s="33" t="s">
        <v>66</v>
      </c>
      <c r="C327" s="32" t="s">
        <v>35</v>
      </c>
      <c r="D327" s="32">
        <v>200</v>
      </c>
      <c r="E327" s="32" t="s">
        <v>36</v>
      </c>
      <c r="F327" s="32">
        <v>30</v>
      </c>
      <c r="G327" s="32">
        <v>1</v>
      </c>
      <c r="H327" s="41"/>
      <c r="I327" s="42">
        <f aca="true" t="shared" si="70" ref="I327:Q327">I28+I61+I94+I129+I162+I195+I228+I261+I294</f>
        <v>1740</v>
      </c>
      <c r="J327" s="42">
        <f t="shared" si="70"/>
        <v>1320</v>
      </c>
      <c r="K327" s="42">
        <f t="shared" si="70"/>
        <v>300</v>
      </c>
      <c r="L327" s="42">
        <f t="shared" si="70"/>
        <v>180</v>
      </c>
      <c r="M327" s="42">
        <f t="shared" si="70"/>
        <v>404</v>
      </c>
      <c r="N327" s="42">
        <f t="shared" si="70"/>
        <v>752</v>
      </c>
      <c r="O327" s="42">
        <f t="shared" si="70"/>
        <v>2292</v>
      </c>
      <c r="P327" s="42">
        <f t="shared" si="70"/>
        <v>480</v>
      </c>
      <c r="Q327" s="42">
        <f t="shared" si="70"/>
        <v>444</v>
      </c>
      <c r="R327" s="18">
        <f t="shared" si="53"/>
        <v>7912</v>
      </c>
      <c r="S327" s="29">
        <v>4.05</v>
      </c>
      <c r="T327" s="58">
        <f t="shared" si="54"/>
        <v>32043.6</v>
      </c>
    </row>
    <row r="328" spans="1:20" ht="31.5" customHeight="1">
      <c r="A328" s="43"/>
      <c r="B328" s="43"/>
      <c r="C328" s="43"/>
      <c r="D328" s="43"/>
      <c r="E328" s="43"/>
      <c r="F328" s="43"/>
      <c r="G328" s="43"/>
      <c r="H328" s="43"/>
      <c r="I328" s="44"/>
      <c r="J328" s="44"/>
      <c r="K328" s="44"/>
      <c r="L328" s="44"/>
      <c r="M328" s="44"/>
      <c r="N328" s="44"/>
      <c r="O328" s="44"/>
      <c r="P328" s="44"/>
      <c r="Q328" s="44"/>
      <c r="R328" s="44">
        <f>SUM(R312:R327)</f>
        <v>1799075</v>
      </c>
      <c r="T328" s="19">
        <f>SUM(T312:T327)</f>
        <v>8109220.409999999</v>
      </c>
    </row>
    <row r="329" spans="1:18" ht="19.5" customHeight="1">
      <c r="A329" s="45"/>
      <c r="B329" s="45"/>
      <c r="C329" s="45"/>
      <c r="D329" s="45"/>
      <c r="E329" s="45"/>
      <c r="F329" s="45"/>
      <c r="G329" s="45"/>
      <c r="H329" s="45"/>
      <c r="I329" s="46">
        <f aca="true" t="shared" si="71" ref="I329:Q329">I312*$S312+I313*$S313+I314*$S314+I316*$S316+I317*$S317+I318*$S318+I319*$S319+I321*$S321+I322*$S322+I323*$S323+I324*$S324+I325*$S325+I326*$S326+I327*$S327</f>
        <v>1784242.6400000001</v>
      </c>
      <c r="J329" s="46">
        <f t="shared" si="71"/>
        <v>1353580.5</v>
      </c>
      <c r="K329" s="46">
        <f t="shared" si="71"/>
        <v>307702.89999999997</v>
      </c>
      <c r="L329" s="46">
        <f t="shared" si="71"/>
        <v>184628.45999999996</v>
      </c>
      <c r="M329" s="46">
        <f t="shared" si="71"/>
        <v>411335.52</v>
      </c>
      <c r="N329" s="46">
        <f t="shared" si="71"/>
        <v>769170.6900000001</v>
      </c>
      <c r="O329" s="46">
        <f t="shared" si="71"/>
        <v>2350624.6299999994</v>
      </c>
      <c r="P329" s="46">
        <f t="shared" si="71"/>
        <v>492256.45999999996</v>
      </c>
      <c r="Q329" s="46">
        <f t="shared" si="71"/>
        <v>455678.61</v>
      </c>
      <c r="R329" s="46"/>
    </row>
    <row r="330" spans="1:18" ht="15" customHeight="1">
      <c r="A330" s="45"/>
      <c r="B330" s="45"/>
      <c r="C330" s="45"/>
      <c r="D330" s="45"/>
      <c r="E330" s="45"/>
      <c r="F330" s="45"/>
      <c r="G330" s="45"/>
      <c r="H330" s="45"/>
      <c r="I330" s="46">
        <f>I329+Q329</f>
        <v>2239921.25</v>
      </c>
      <c r="J330" s="46">
        <f>J329+O329</f>
        <v>3704205.1299999994</v>
      </c>
      <c r="K330" s="46">
        <f>K329</f>
        <v>307702.89999999997</v>
      </c>
      <c r="L330" s="46"/>
      <c r="M330" s="46">
        <f>M329</f>
        <v>411335.52</v>
      </c>
      <c r="N330" s="46">
        <f>N329</f>
        <v>769170.6900000001</v>
      </c>
      <c r="O330" s="45"/>
      <c r="P330" s="46">
        <f>P329+L329</f>
        <v>676884.9199999999</v>
      </c>
      <c r="Q330" s="45"/>
      <c r="R330" s="46">
        <f>SUM(I330:Q330)</f>
        <v>8109220.409999999</v>
      </c>
    </row>
    <row r="331" spans="1:18" ht="24.75" customHeight="1">
      <c r="A331" s="45"/>
      <c r="B331" s="45"/>
      <c r="C331" s="45"/>
      <c r="D331" s="45"/>
      <c r="E331" s="45"/>
      <c r="F331" s="45"/>
      <c r="G331" s="45"/>
      <c r="H331" s="45"/>
      <c r="I331" s="46">
        <f>I330*0.3</f>
        <v>671976.375</v>
      </c>
      <c r="J331" s="46">
        <f aca="true" t="shared" si="72" ref="J331:Q331">J330*0.3</f>
        <v>1111261.5389999999</v>
      </c>
      <c r="K331" s="46">
        <f t="shared" si="72"/>
        <v>92310.86999999998</v>
      </c>
      <c r="L331" s="46">
        <f t="shared" si="72"/>
        <v>0</v>
      </c>
      <c r="M331" s="46">
        <f t="shared" si="72"/>
        <v>123400.656</v>
      </c>
      <c r="N331" s="46">
        <f t="shared" si="72"/>
        <v>230751.20700000002</v>
      </c>
      <c r="O331" s="46">
        <f t="shared" si="72"/>
        <v>0</v>
      </c>
      <c r="P331" s="46">
        <f t="shared" si="72"/>
        <v>203065.47599999997</v>
      </c>
      <c r="Q331" s="46">
        <f t="shared" si="72"/>
        <v>0</v>
      </c>
      <c r="R331" s="46">
        <f>SUM(I331:Q331)</f>
        <v>2432766.1229999997</v>
      </c>
    </row>
    <row r="332" spans="1:18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</row>
    <row r="333" spans="1:18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</row>
    <row r="334" spans="1:18" ht="12.75">
      <c r="A334" s="45"/>
      <c r="B334" s="45"/>
      <c r="C334" s="45"/>
      <c r="D334" s="45"/>
      <c r="E334" s="45"/>
      <c r="F334" s="45"/>
      <c r="G334" s="45"/>
      <c r="H334" s="45"/>
      <c r="I334" s="46"/>
      <c r="J334" s="47"/>
      <c r="K334" s="47"/>
      <c r="L334" s="45"/>
      <c r="M334" s="47"/>
      <c r="N334" s="47"/>
      <c r="O334" s="47"/>
      <c r="P334" s="47"/>
      <c r="Q334" s="47"/>
      <c r="R334" s="47"/>
    </row>
    <row r="335" spans="1:18" ht="12.75">
      <c r="A335" s="45"/>
      <c r="B335" s="45"/>
      <c r="C335" s="45"/>
      <c r="D335" s="45"/>
      <c r="E335" s="45"/>
      <c r="F335" s="45"/>
      <c r="G335" s="45"/>
      <c r="H335" s="45"/>
      <c r="I335" s="47"/>
      <c r="J335" s="47"/>
      <c r="K335" s="47"/>
      <c r="L335" s="47"/>
      <c r="M335" s="47"/>
      <c r="N335" s="47"/>
      <c r="O335" s="47"/>
      <c r="P335" s="47"/>
      <c r="Q335" s="47"/>
      <c r="R335" s="47"/>
    </row>
    <row r="336" spans="1:18" ht="12.75">
      <c r="A336" s="45"/>
      <c r="B336" s="45"/>
      <c r="C336" s="45"/>
      <c r="D336" s="45"/>
      <c r="E336" s="45"/>
      <c r="F336" s="45"/>
      <c r="G336" s="45"/>
      <c r="H336" s="45"/>
      <c r="I336" s="46"/>
      <c r="J336" s="46"/>
      <c r="K336" s="46"/>
      <c r="L336" s="45"/>
      <c r="M336" s="46"/>
      <c r="N336" s="46"/>
      <c r="O336" s="45"/>
      <c r="P336" s="46"/>
      <c r="Q336" s="45"/>
      <c r="R336" s="47"/>
    </row>
    <row r="337" spans="1:18" ht="12.75">
      <c r="A337" s="45"/>
      <c r="B337" s="45"/>
      <c r="C337" s="45"/>
      <c r="D337" s="45"/>
      <c r="E337" s="45"/>
      <c r="F337" s="45"/>
      <c r="G337" s="45"/>
      <c r="H337" s="45"/>
      <c r="I337" s="47"/>
      <c r="J337" s="47"/>
      <c r="K337" s="47"/>
      <c r="L337" s="47"/>
      <c r="M337" s="47"/>
      <c r="N337" s="47"/>
      <c r="O337" s="47"/>
      <c r="P337" s="47"/>
      <c r="Q337" s="47"/>
      <c r="R337" s="47"/>
    </row>
    <row r="338" spans="1:18" ht="12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</row>
  </sheetData>
  <sheetProtection/>
  <mergeCells count="281">
    <mergeCell ref="S112:S113"/>
    <mergeCell ref="T112:T113"/>
    <mergeCell ref="S77:S78"/>
    <mergeCell ref="T77:T78"/>
    <mergeCell ref="S211:S212"/>
    <mergeCell ref="T211:T212"/>
    <mergeCell ref="S178:S179"/>
    <mergeCell ref="T178:T179"/>
    <mergeCell ref="S145:S146"/>
    <mergeCell ref="T145:T146"/>
    <mergeCell ref="S310:S311"/>
    <mergeCell ref="T310:T311"/>
    <mergeCell ref="S277:S278"/>
    <mergeCell ref="T277:T278"/>
    <mergeCell ref="S244:S245"/>
    <mergeCell ref="T244:T245"/>
    <mergeCell ref="A310:A311"/>
    <mergeCell ref="B310:B311"/>
    <mergeCell ref="C310:E310"/>
    <mergeCell ref="F310:F311"/>
    <mergeCell ref="G310:G311"/>
    <mergeCell ref="H310:H311"/>
    <mergeCell ref="C305:D305"/>
    <mergeCell ref="G305:H305"/>
    <mergeCell ref="A306:D307"/>
    <mergeCell ref="G306:H306"/>
    <mergeCell ref="G307:H307"/>
    <mergeCell ref="A308:B308"/>
    <mergeCell ref="C308:D308"/>
    <mergeCell ref="G308:H308"/>
    <mergeCell ref="I310:Q310"/>
    <mergeCell ref="R310:R311"/>
    <mergeCell ref="A298:L298"/>
    <mergeCell ref="M298:R298"/>
    <mergeCell ref="A300:B301"/>
    <mergeCell ref="C300:P301"/>
    <mergeCell ref="Q300:R300"/>
    <mergeCell ref="Q301:R301"/>
    <mergeCell ref="A303:R303"/>
    <mergeCell ref="A305:B305"/>
    <mergeCell ref="A296:G296"/>
    <mergeCell ref="H296:L296"/>
    <mergeCell ref="M296:R296"/>
    <mergeCell ref="A275:B275"/>
    <mergeCell ref="C275:D275"/>
    <mergeCell ref="G275:H275"/>
    <mergeCell ref="A277:A278"/>
    <mergeCell ref="B277:B278"/>
    <mergeCell ref="A272:B272"/>
    <mergeCell ref="C272:D272"/>
    <mergeCell ref="G272:H272"/>
    <mergeCell ref="A273:D274"/>
    <mergeCell ref="G273:H273"/>
    <mergeCell ref="G274:H274"/>
    <mergeCell ref="Q267:R267"/>
    <mergeCell ref="Q268:R268"/>
    <mergeCell ref="C277:E277"/>
    <mergeCell ref="F277:F278"/>
    <mergeCell ref="G277:G278"/>
    <mergeCell ref="H277:H278"/>
    <mergeCell ref="I277:Q277"/>
    <mergeCell ref="R277:R278"/>
    <mergeCell ref="A270:R270"/>
    <mergeCell ref="A267:B268"/>
    <mergeCell ref="I244:Q244"/>
    <mergeCell ref="R244:R245"/>
    <mergeCell ref="A263:G263"/>
    <mergeCell ref="H263:L263"/>
    <mergeCell ref="M263:R263"/>
    <mergeCell ref="A265:L265"/>
    <mergeCell ref="M265:R265"/>
    <mergeCell ref="C267:P268"/>
    <mergeCell ref="A242:B242"/>
    <mergeCell ref="C242:D242"/>
    <mergeCell ref="G242:H242"/>
    <mergeCell ref="A244:A245"/>
    <mergeCell ref="B244:B245"/>
    <mergeCell ref="C244:E244"/>
    <mergeCell ref="F244:F245"/>
    <mergeCell ref="G244:G245"/>
    <mergeCell ref="H244:H245"/>
    <mergeCell ref="Q234:R234"/>
    <mergeCell ref="Q235:R235"/>
    <mergeCell ref="A239:B239"/>
    <mergeCell ref="C239:D239"/>
    <mergeCell ref="G239:H239"/>
    <mergeCell ref="A240:D241"/>
    <mergeCell ref="G240:H240"/>
    <mergeCell ref="G241:H241"/>
    <mergeCell ref="A237:R237"/>
    <mergeCell ref="A234:B235"/>
    <mergeCell ref="I211:Q211"/>
    <mergeCell ref="R211:R212"/>
    <mergeCell ref="A230:G230"/>
    <mergeCell ref="H230:L230"/>
    <mergeCell ref="M230:R230"/>
    <mergeCell ref="A232:L232"/>
    <mergeCell ref="M232:R232"/>
    <mergeCell ref="C234:P235"/>
    <mergeCell ref="A209:B209"/>
    <mergeCell ref="C209:D209"/>
    <mergeCell ref="G209:H209"/>
    <mergeCell ref="A211:A212"/>
    <mergeCell ref="B211:B212"/>
    <mergeCell ref="C211:E211"/>
    <mergeCell ref="F211:F212"/>
    <mergeCell ref="G211:G212"/>
    <mergeCell ref="H211:H212"/>
    <mergeCell ref="Q201:R201"/>
    <mergeCell ref="Q202:R202"/>
    <mergeCell ref="A206:B206"/>
    <mergeCell ref="C206:D206"/>
    <mergeCell ref="G206:H206"/>
    <mergeCell ref="A207:D208"/>
    <mergeCell ref="G207:H207"/>
    <mergeCell ref="G208:H208"/>
    <mergeCell ref="A204:R204"/>
    <mergeCell ref="A201:B202"/>
    <mergeCell ref="I178:Q178"/>
    <mergeCell ref="R178:R179"/>
    <mergeCell ref="A197:G197"/>
    <mergeCell ref="H197:L197"/>
    <mergeCell ref="M197:R197"/>
    <mergeCell ref="A199:L199"/>
    <mergeCell ref="M199:R199"/>
    <mergeCell ref="C201:P202"/>
    <mergeCell ref="A176:B176"/>
    <mergeCell ref="C176:D176"/>
    <mergeCell ref="G176:H176"/>
    <mergeCell ref="A178:A179"/>
    <mergeCell ref="B178:B179"/>
    <mergeCell ref="C178:E178"/>
    <mergeCell ref="F178:F179"/>
    <mergeCell ref="G178:G179"/>
    <mergeCell ref="H178:H179"/>
    <mergeCell ref="Q168:R168"/>
    <mergeCell ref="Q169:R169"/>
    <mergeCell ref="A173:B173"/>
    <mergeCell ref="C173:D173"/>
    <mergeCell ref="G173:H173"/>
    <mergeCell ref="A174:D175"/>
    <mergeCell ref="G174:H174"/>
    <mergeCell ref="G175:H175"/>
    <mergeCell ref="A171:R171"/>
    <mergeCell ref="A168:B169"/>
    <mergeCell ref="I145:Q145"/>
    <mergeCell ref="R145:R146"/>
    <mergeCell ref="A164:G164"/>
    <mergeCell ref="H164:L164"/>
    <mergeCell ref="M164:R164"/>
    <mergeCell ref="A166:L166"/>
    <mergeCell ref="M166:R166"/>
    <mergeCell ref="C168:P169"/>
    <mergeCell ref="A143:B143"/>
    <mergeCell ref="C143:D143"/>
    <mergeCell ref="G143:H143"/>
    <mergeCell ref="A145:A146"/>
    <mergeCell ref="B145:B146"/>
    <mergeCell ref="C145:E145"/>
    <mergeCell ref="F145:F146"/>
    <mergeCell ref="G145:G146"/>
    <mergeCell ref="H145:H146"/>
    <mergeCell ref="Q135:R135"/>
    <mergeCell ref="Q136:R136"/>
    <mergeCell ref="A140:B140"/>
    <mergeCell ref="C140:D140"/>
    <mergeCell ref="G140:H140"/>
    <mergeCell ref="A141:D142"/>
    <mergeCell ref="G141:H141"/>
    <mergeCell ref="G142:H142"/>
    <mergeCell ref="A138:R138"/>
    <mergeCell ref="A135:B136"/>
    <mergeCell ref="I112:Q112"/>
    <mergeCell ref="R112:R113"/>
    <mergeCell ref="A131:G131"/>
    <mergeCell ref="H131:L131"/>
    <mergeCell ref="M131:R131"/>
    <mergeCell ref="A133:L133"/>
    <mergeCell ref="M133:R133"/>
    <mergeCell ref="C135:P136"/>
    <mergeCell ref="A110:B110"/>
    <mergeCell ref="C110:D110"/>
    <mergeCell ref="G110:H110"/>
    <mergeCell ref="A112:A113"/>
    <mergeCell ref="B112:B113"/>
    <mergeCell ref="C112:E112"/>
    <mergeCell ref="F112:F113"/>
    <mergeCell ref="G112:G113"/>
    <mergeCell ref="H112:H113"/>
    <mergeCell ref="A105:R105"/>
    <mergeCell ref="A107:B107"/>
    <mergeCell ref="C107:D107"/>
    <mergeCell ref="G107:H107"/>
    <mergeCell ref="A108:D109"/>
    <mergeCell ref="G108:H108"/>
    <mergeCell ref="G109:H109"/>
    <mergeCell ref="A98:G98"/>
    <mergeCell ref="H98:L98"/>
    <mergeCell ref="M98:R98"/>
    <mergeCell ref="A100:L100"/>
    <mergeCell ref="M100:R100"/>
    <mergeCell ref="A102:B103"/>
    <mergeCell ref="C102:P103"/>
    <mergeCell ref="Q102:R102"/>
    <mergeCell ref="Q103:R103"/>
    <mergeCell ref="A77:A78"/>
    <mergeCell ref="B77:B78"/>
    <mergeCell ref="C77:E77"/>
    <mergeCell ref="F77:F78"/>
    <mergeCell ref="G77:G78"/>
    <mergeCell ref="H77:H78"/>
    <mergeCell ref="C72:D72"/>
    <mergeCell ref="G72:H72"/>
    <mergeCell ref="A73:D74"/>
    <mergeCell ref="G73:H73"/>
    <mergeCell ref="G74:H74"/>
    <mergeCell ref="A75:B75"/>
    <mergeCell ref="C75:D75"/>
    <mergeCell ref="G75:H75"/>
    <mergeCell ref="I77:Q77"/>
    <mergeCell ref="R77:R78"/>
    <mergeCell ref="A65:L65"/>
    <mergeCell ref="M65:R65"/>
    <mergeCell ref="A67:B68"/>
    <mergeCell ref="C67:P68"/>
    <mergeCell ref="Q67:R67"/>
    <mergeCell ref="Q68:R68"/>
    <mergeCell ref="A70:R70"/>
    <mergeCell ref="A72:B72"/>
    <mergeCell ref="I44:Q44"/>
    <mergeCell ref="R44:R45"/>
    <mergeCell ref="A63:G63"/>
    <mergeCell ref="H63:L63"/>
    <mergeCell ref="M63:R63"/>
    <mergeCell ref="A42:B42"/>
    <mergeCell ref="C42:D42"/>
    <mergeCell ref="G42:H42"/>
    <mergeCell ref="A44:A45"/>
    <mergeCell ref="B44:B45"/>
    <mergeCell ref="C44:E44"/>
    <mergeCell ref="F44:F45"/>
    <mergeCell ref="G44:G45"/>
    <mergeCell ref="H44:H45"/>
    <mergeCell ref="A37:R37"/>
    <mergeCell ref="A39:B39"/>
    <mergeCell ref="C39:D39"/>
    <mergeCell ref="G39:H39"/>
    <mergeCell ref="A40:D41"/>
    <mergeCell ref="G40:H40"/>
    <mergeCell ref="G41:H41"/>
    <mergeCell ref="A32:L32"/>
    <mergeCell ref="M32:R32"/>
    <mergeCell ref="A34:B35"/>
    <mergeCell ref="C34:P35"/>
    <mergeCell ref="Q34:R34"/>
    <mergeCell ref="Q35:R35"/>
    <mergeCell ref="I11:Q11"/>
    <mergeCell ref="R11:R12"/>
    <mergeCell ref="A30:G30"/>
    <mergeCell ref="H30:L30"/>
    <mergeCell ref="M30:R30"/>
    <mergeCell ref="A11:A12"/>
    <mergeCell ref="B11:B12"/>
    <mergeCell ref="C11:E11"/>
    <mergeCell ref="F11:F12"/>
    <mergeCell ref="G11:G12"/>
    <mergeCell ref="H11:H12"/>
    <mergeCell ref="A7:D8"/>
    <mergeCell ref="G7:H7"/>
    <mergeCell ref="G8:H8"/>
    <mergeCell ref="A9:B9"/>
    <mergeCell ref="C9:D9"/>
    <mergeCell ref="G9:H9"/>
    <mergeCell ref="A1:B2"/>
    <mergeCell ref="C1:P2"/>
    <mergeCell ref="Q1:R1"/>
    <mergeCell ref="Q2:R2"/>
    <mergeCell ref="A4:R4"/>
    <mergeCell ref="A6:B6"/>
    <mergeCell ref="C6:D6"/>
    <mergeCell ref="G6:H6"/>
  </mergeCells>
  <printOptions horizontalCentered="1" verticalCentered="1"/>
  <pageMargins left="0" right="0" top="0" bottom="0" header="0" footer="0"/>
  <pageSetup orientation="landscape" scale="50" r:id="rId2"/>
  <rowBreaks count="7" manualBreakCount="7">
    <brk id="101" max="17" man="1"/>
    <brk id="134" max="255" man="1"/>
    <brk id="167" max="255" man="1"/>
    <brk id="200" max="255" man="1"/>
    <brk id="232" max="17" man="1"/>
    <brk id="265" max="17" man="1"/>
    <brk id="298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="70" zoomScaleNormal="70" zoomScaleSheetLayoutView="85" zoomScalePageLayoutView="0" workbookViewId="0" topLeftCell="A1">
      <selection activeCell="R6" sqref="R6"/>
    </sheetView>
  </sheetViews>
  <sheetFormatPr defaultColWidth="11.421875" defaultRowHeight="12.75"/>
  <cols>
    <col min="1" max="1" width="5.28125" style="127" customWidth="1"/>
    <col min="2" max="2" width="38.421875" style="127" customWidth="1"/>
    <col min="3" max="3" width="12.28125" style="127" bestFit="1" customWidth="1"/>
    <col min="4" max="4" width="11.8515625" style="127" bestFit="1" customWidth="1"/>
    <col min="5" max="5" width="11.8515625" style="127" hidden="1" customWidth="1"/>
    <col min="6" max="6" width="15.57421875" style="127" customWidth="1"/>
    <col min="7" max="13" width="14.140625" style="127" customWidth="1"/>
    <col min="14" max="17" width="16.421875" style="127" customWidth="1"/>
    <col min="18" max="18" width="17.7109375" style="127" customWidth="1"/>
    <col min="19" max="16384" width="11.421875" style="127" customWidth="1"/>
  </cols>
  <sheetData>
    <row r="1" spans="1:18" s="150" customFormat="1" ht="57.75" customHeight="1">
      <c r="A1" s="148"/>
      <c r="B1" s="149"/>
      <c r="C1" s="254" t="s">
        <v>0</v>
      </c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5"/>
      <c r="Q1" s="258" t="s">
        <v>131</v>
      </c>
      <c r="R1" s="259"/>
    </row>
    <row r="2" spans="1:18" s="150" customFormat="1" ht="57.75" customHeight="1">
      <c r="A2" s="151"/>
      <c r="B2" s="152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7"/>
      <c r="Q2" s="258" t="s">
        <v>140</v>
      </c>
      <c r="R2" s="259"/>
    </row>
    <row r="3" spans="1:18" ht="9" customHeight="1">
      <c r="A3" s="128"/>
      <c r="B3" s="128"/>
      <c r="C3" s="128"/>
      <c r="D3" s="128"/>
      <c r="E3" s="12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29"/>
    </row>
    <row r="4" spans="1:18" ht="19.5" customHeight="1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18" ht="14.25" customHeight="1">
      <c r="A5" s="131"/>
      <c r="B5" s="131"/>
      <c r="C5" s="131"/>
      <c r="D5" s="131"/>
      <c r="E5" s="131"/>
      <c r="F5" s="131"/>
      <c r="G5" s="132"/>
      <c r="H5" s="132"/>
      <c r="I5" s="132"/>
      <c r="J5" s="132"/>
      <c r="K5" s="132"/>
      <c r="L5" s="132"/>
      <c r="M5" s="132"/>
      <c r="N5" s="133"/>
      <c r="O5" s="133"/>
      <c r="P5" s="133"/>
      <c r="Q5" s="133"/>
      <c r="R5" s="132"/>
    </row>
    <row r="6" spans="1:18" ht="45">
      <c r="A6" s="267" t="s">
        <v>3</v>
      </c>
      <c r="B6" s="268"/>
      <c r="C6" s="269" t="s">
        <v>164</v>
      </c>
      <c r="D6" s="270"/>
      <c r="E6" s="165"/>
      <c r="F6" s="180" t="s">
        <v>136</v>
      </c>
      <c r="G6" s="140">
        <v>3200</v>
      </c>
      <c r="H6" s="140">
        <v>295</v>
      </c>
      <c r="I6" s="140">
        <v>3370</v>
      </c>
      <c r="J6" s="140">
        <v>3430</v>
      </c>
      <c r="K6" s="141">
        <v>1350</v>
      </c>
      <c r="L6" s="141">
        <v>900</v>
      </c>
      <c r="M6" s="141">
        <v>1798</v>
      </c>
      <c r="N6" s="141">
        <v>2970</v>
      </c>
      <c r="O6" s="141">
        <v>1985</v>
      </c>
      <c r="P6" s="141">
        <f>3859+534+67</f>
        <v>4460</v>
      </c>
      <c r="Q6" s="141">
        <f>3445+32</f>
        <v>3477</v>
      </c>
      <c r="R6" s="140">
        <f>SUM(G6:Q6)</f>
        <v>27235</v>
      </c>
    </row>
    <row r="7" spans="1:18" ht="33" customHeight="1">
      <c r="A7" s="271" t="s">
        <v>135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3"/>
    </row>
    <row r="8" spans="1:18" ht="33" customHeight="1">
      <c r="A8" s="274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6"/>
    </row>
    <row r="9" spans="1:18" ht="17.25" customHeight="1">
      <c r="A9" s="277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9"/>
    </row>
    <row r="10" spans="1:18" ht="21.7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</row>
    <row r="11" spans="1:18" ht="67.5" customHeight="1">
      <c r="A11" s="250" t="s">
        <v>10</v>
      </c>
      <c r="B11" s="250" t="s">
        <v>11</v>
      </c>
      <c r="C11" s="252" t="s">
        <v>12</v>
      </c>
      <c r="D11" s="253"/>
      <c r="E11" s="261" t="s">
        <v>159</v>
      </c>
      <c r="F11" s="280" t="s">
        <v>137</v>
      </c>
      <c r="G11" s="282" t="s">
        <v>125</v>
      </c>
      <c r="H11" s="283"/>
      <c r="I11" s="283"/>
      <c r="J11" s="283"/>
      <c r="K11" s="283"/>
      <c r="L11" s="283"/>
      <c r="M11" s="284"/>
      <c r="N11" s="252" t="s">
        <v>130</v>
      </c>
      <c r="O11" s="253"/>
      <c r="P11" s="253"/>
      <c r="Q11" s="260"/>
      <c r="R11" s="261" t="s">
        <v>16</v>
      </c>
    </row>
    <row r="12" spans="1:18" ht="67.5" customHeight="1">
      <c r="A12" s="251"/>
      <c r="B12" s="251"/>
      <c r="C12" s="142" t="s">
        <v>17</v>
      </c>
      <c r="D12" s="185" t="s">
        <v>18</v>
      </c>
      <c r="E12" s="261"/>
      <c r="F12" s="281"/>
      <c r="G12" s="143" t="s">
        <v>82</v>
      </c>
      <c r="H12" s="143" t="s">
        <v>160</v>
      </c>
      <c r="I12" s="143" t="s">
        <v>83</v>
      </c>
      <c r="J12" s="143" t="s">
        <v>84</v>
      </c>
      <c r="K12" s="143" t="s">
        <v>85</v>
      </c>
      <c r="L12" s="143" t="s">
        <v>133</v>
      </c>
      <c r="M12" s="143" t="s">
        <v>86</v>
      </c>
      <c r="N12" s="144" t="s">
        <v>118</v>
      </c>
      <c r="O12" s="144" t="s">
        <v>78</v>
      </c>
      <c r="P12" s="144" t="s">
        <v>79</v>
      </c>
      <c r="Q12" s="144" t="s">
        <v>80</v>
      </c>
      <c r="R12" s="261"/>
    </row>
    <row r="13" spans="1:18" s="135" customFormat="1" ht="143.25" customHeight="1">
      <c r="A13" s="146">
        <v>1</v>
      </c>
      <c r="B13" s="147" t="s">
        <v>139</v>
      </c>
      <c r="C13" s="153" t="s">
        <v>81</v>
      </c>
      <c r="D13" s="145">
        <v>1</v>
      </c>
      <c r="E13" s="145">
        <v>369.69</v>
      </c>
      <c r="F13" s="145">
        <v>8</v>
      </c>
      <c r="G13" s="154">
        <f>G$6*$F13</f>
        <v>25600</v>
      </c>
      <c r="H13" s="154">
        <f>H$6*$F13</f>
        <v>2360</v>
      </c>
      <c r="I13" s="154">
        <f aca="true" t="shared" si="0" ref="I13:Q13">I$6*$F13</f>
        <v>26960</v>
      </c>
      <c r="J13" s="154">
        <f t="shared" si="0"/>
        <v>27440</v>
      </c>
      <c r="K13" s="154">
        <f t="shared" si="0"/>
        <v>10800</v>
      </c>
      <c r="L13" s="154">
        <f t="shared" si="0"/>
        <v>7200</v>
      </c>
      <c r="M13" s="154">
        <f t="shared" si="0"/>
        <v>14384</v>
      </c>
      <c r="N13" s="154">
        <f>N$6*$F13</f>
        <v>23760</v>
      </c>
      <c r="O13" s="154">
        <f>O$6*$F13</f>
        <v>15880</v>
      </c>
      <c r="P13" s="154">
        <f>P$6*$F13</f>
        <v>35680</v>
      </c>
      <c r="Q13" s="154">
        <f t="shared" si="0"/>
        <v>27816</v>
      </c>
      <c r="R13" s="155">
        <f>SUM(G13:Q13)</f>
        <v>217880</v>
      </c>
    </row>
    <row r="14" spans="1:18" ht="19.5" customHeight="1">
      <c r="A14" s="156"/>
      <c r="B14" s="156"/>
      <c r="C14" s="156"/>
      <c r="D14" s="156"/>
      <c r="E14" s="156"/>
      <c r="F14" s="157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7"/>
      <c r="R14" s="157"/>
    </row>
    <row r="15" spans="1:18" ht="129.75" customHeight="1">
      <c r="A15" s="262" t="s">
        <v>138</v>
      </c>
      <c r="B15" s="263"/>
      <c r="C15" s="263"/>
      <c r="D15" s="263"/>
      <c r="E15" s="263"/>
      <c r="F15" s="264"/>
      <c r="G15" s="265" t="s">
        <v>134</v>
      </c>
      <c r="H15" s="265"/>
      <c r="I15" s="265"/>
      <c r="J15" s="265"/>
      <c r="K15" s="265"/>
      <c r="L15" s="265"/>
      <c r="M15" s="265"/>
      <c r="N15" s="266" t="s">
        <v>161</v>
      </c>
      <c r="O15" s="266"/>
      <c r="P15" s="266"/>
      <c r="Q15" s="266"/>
      <c r="R15" s="266"/>
    </row>
    <row r="16" spans="1:18" ht="18.75" customHeight="1">
      <c r="A16" s="138"/>
      <c r="B16" s="138"/>
      <c r="C16" s="138"/>
      <c r="D16" s="138"/>
      <c r="E16" s="138"/>
      <c r="F16" s="137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1:18" ht="19.5" customHeight="1">
      <c r="A17" s="245" t="s">
        <v>132</v>
      </c>
      <c r="B17" s="246"/>
      <c r="C17" s="246"/>
      <c r="D17" s="246"/>
      <c r="E17" s="246"/>
      <c r="F17" s="247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9"/>
    </row>
  </sheetData>
  <sheetProtection/>
  <mergeCells count="19">
    <mergeCell ref="A15:F15"/>
    <mergeCell ref="G15:M15"/>
    <mergeCell ref="N15:R15"/>
    <mergeCell ref="A6:B6"/>
    <mergeCell ref="C6:D6"/>
    <mergeCell ref="A7:R9"/>
    <mergeCell ref="E11:E12"/>
    <mergeCell ref="F11:F12"/>
    <mergeCell ref="G11:M11"/>
    <mergeCell ref="A17:F17"/>
    <mergeCell ref="G17:R17"/>
    <mergeCell ref="A11:A12"/>
    <mergeCell ref="B11:B12"/>
    <mergeCell ref="C11:D11"/>
    <mergeCell ref="C1:P2"/>
    <mergeCell ref="Q1:R1"/>
    <mergeCell ref="Q2:R2"/>
    <mergeCell ref="N11:Q11"/>
    <mergeCell ref="R11:R12"/>
  </mergeCells>
  <printOptions horizontalCentered="1" verticalCentered="1"/>
  <pageMargins left="0.7874015748031497" right="0.1968503937007874" top="0.1968503937007874" bottom="0.1968503937007874" header="0" footer="0"/>
  <pageSetup fitToHeight="1" fitToWidth="1" horizontalDpi="600" verticalDpi="600" orientation="landscape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70" zoomScaleNormal="70" zoomScaleSheetLayoutView="85" zoomScalePageLayoutView="0" workbookViewId="0" topLeftCell="A1">
      <selection activeCell="Q6" sqref="Q6"/>
    </sheetView>
  </sheetViews>
  <sheetFormatPr defaultColWidth="11.421875" defaultRowHeight="12.75"/>
  <cols>
    <col min="1" max="1" width="5.28125" style="127" customWidth="1"/>
    <col min="2" max="2" width="38.421875" style="127" customWidth="1"/>
    <col min="3" max="3" width="12.28125" style="127" bestFit="1" customWidth="1"/>
    <col min="4" max="4" width="11.8515625" style="127" bestFit="1" customWidth="1"/>
    <col min="5" max="5" width="11.8515625" style="127" hidden="1" customWidth="1"/>
    <col min="6" max="6" width="15.57421875" style="127" customWidth="1"/>
    <col min="7" max="13" width="14.140625" style="127" customWidth="1"/>
    <col min="14" max="17" width="16.421875" style="127" customWidth="1"/>
    <col min="18" max="18" width="17.7109375" style="127" customWidth="1"/>
    <col min="19" max="16384" width="11.421875" style="127" customWidth="1"/>
  </cols>
  <sheetData>
    <row r="1" spans="1:18" s="150" customFormat="1" ht="57.75" customHeight="1">
      <c r="A1" s="148"/>
      <c r="B1" s="149"/>
      <c r="C1" s="254" t="s">
        <v>0</v>
      </c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5"/>
      <c r="Q1" s="258" t="s">
        <v>131</v>
      </c>
      <c r="R1" s="259"/>
    </row>
    <row r="2" spans="1:18" s="150" customFormat="1" ht="57.75" customHeight="1">
      <c r="A2" s="151"/>
      <c r="B2" s="152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7"/>
      <c r="Q2" s="258" t="s">
        <v>140</v>
      </c>
      <c r="R2" s="259"/>
    </row>
    <row r="3" spans="1:18" ht="9" customHeight="1">
      <c r="A3" s="128"/>
      <c r="B3" s="128"/>
      <c r="C3" s="128"/>
      <c r="D3" s="128"/>
      <c r="E3" s="12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29"/>
    </row>
    <row r="4" spans="1:18" ht="19.5" customHeight="1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18" ht="14.25" customHeight="1">
      <c r="A5" s="131"/>
      <c r="B5" s="131"/>
      <c r="C5" s="131"/>
      <c r="D5" s="131"/>
      <c r="E5" s="131"/>
      <c r="F5" s="131"/>
      <c r="G5" s="132"/>
      <c r="H5" s="132"/>
      <c r="I5" s="132"/>
      <c r="J5" s="132"/>
      <c r="K5" s="132"/>
      <c r="L5" s="132"/>
      <c r="M5" s="132"/>
      <c r="N5" s="133"/>
      <c r="O5" s="133"/>
      <c r="P5" s="133"/>
      <c r="Q5" s="133"/>
      <c r="R5" s="132"/>
    </row>
    <row r="6" spans="1:18" ht="45" customHeight="1">
      <c r="A6" s="267" t="s">
        <v>3</v>
      </c>
      <c r="B6" s="268"/>
      <c r="C6" s="269" t="s">
        <v>164</v>
      </c>
      <c r="D6" s="270"/>
      <c r="E6" s="165"/>
      <c r="F6" s="180" t="s">
        <v>136</v>
      </c>
      <c r="G6" s="140">
        <v>20</v>
      </c>
      <c r="H6" s="140">
        <v>100</v>
      </c>
      <c r="I6" s="140">
        <v>30</v>
      </c>
      <c r="J6" s="140">
        <v>20</v>
      </c>
      <c r="K6" s="141">
        <v>30</v>
      </c>
      <c r="L6" s="141">
        <v>50</v>
      </c>
      <c r="M6" s="141">
        <v>32</v>
      </c>
      <c r="N6" s="141">
        <v>210</v>
      </c>
      <c r="O6" s="141">
        <v>400</v>
      </c>
      <c r="P6" s="141">
        <f>208</f>
        <v>208</v>
      </c>
      <c r="Q6" s="141">
        <f>400</f>
        <v>400</v>
      </c>
      <c r="R6" s="140">
        <f>SUM(G6:Q6)</f>
        <v>1500</v>
      </c>
    </row>
    <row r="7" spans="1:18" ht="33" customHeight="1">
      <c r="A7" s="271" t="s">
        <v>141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3"/>
    </row>
    <row r="8" spans="1:18" ht="33" customHeight="1">
      <c r="A8" s="274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6"/>
    </row>
    <row r="9" spans="1:18" ht="12.75" customHeight="1">
      <c r="A9" s="277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9"/>
    </row>
    <row r="10" spans="1:18" ht="9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</row>
    <row r="11" spans="1:18" ht="67.5" customHeight="1">
      <c r="A11" s="250" t="s">
        <v>10</v>
      </c>
      <c r="B11" s="250" t="s">
        <v>11</v>
      </c>
      <c r="C11" s="252" t="s">
        <v>12</v>
      </c>
      <c r="D11" s="253"/>
      <c r="E11" s="261" t="s">
        <v>159</v>
      </c>
      <c r="F11" s="280" t="s">
        <v>137</v>
      </c>
      <c r="G11" s="282" t="s">
        <v>125</v>
      </c>
      <c r="H11" s="283"/>
      <c r="I11" s="283"/>
      <c r="J11" s="283"/>
      <c r="K11" s="283"/>
      <c r="L11" s="283"/>
      <c r="M11" s="284"/>
      <c r="N11" s="252" t="s">
        <v>130</v>
      </c>
      <c r="O11" s="253"/>
      <c r="P11" s="253"/>
      <c r="Q11" s="260"/>
      <c r="R11" s="261" t="s">
        <v>16</v>
      </c>
    </row>
    <row r="12" spans="1:18" ht="67.5" customHeight="1">
      <c r="A12" s="251"/>
      <c r="B12" s="251"/>
      <c r="C12" s="142" t="s">
        <v>17</v>
      </c>
      <c r="D12" s="142" t="s">
        <v>18</v>
      </c>
      <c r="E12" s="261"/>
      <c r="F12" s="281"/>
      <c r="G12" s="143" t="s">
        <v>82</v>
      </c>
      <c r="H12" s="143" t="s">
        <v>160</v>
      </c>
      <c r="I12" s="143" t="s">
        <v>83</v>
      </c>
      <c r="J12" s="143" t="s">
        <v>84</v>
      </c>
      <c r="K12" s="143" t="s">
        <v>85</v>
      </c>
      <c r="L12" s="143" t="s">
        <v>133</v>
      </c>
      <c r="M12" s="143" t="s">
        <v>86</v>
      </c>
      <c r="N12" s="144" t="s">
        <v>118</v>
      </c>
      <c r="O12" s="144" t="s">
        <v>78</v>
      </c>
      <c r="P12" s="144" t="s">
        <v>79</v>
      </c>
      <c r="Q12" s="144" t="s">
        <v>80</v>
      </c>
      <c r="R12" s="261"/>
    </row>
    <row r="13" spans="1:18" s="135" customFormat="1" ht="143.25" customHeight="1">
      <c r="A13" s="146">
        <v>1</v>
      </c>
      <c r="B13" s="147" t="s">
        <v>142</v>
      </c>
      <c r="C13" s="153" t="s">
        <v>81</v>
      </c>
      <c r="D13" s="145">
        <v>1</v>
      </c>
      <c r="E13" s="145">
        <v>350.11</v>
      </c>
      <c r="F13" s="145">
        <v>8</v>
      </c>
      <c r="G13" s="154">
        <f>G$6*$F13</f>
        <v>160</v>
      </c>
      <c r="H13" s="154">
        <f>H$6*$F13</f>
        <v>800</v>
      </c>
      <c r="I13" s="154">
        <f aca="true" t="shared" si="0" ref="I13:Q13">I$6*$F13</f>
        <v>240</v>
      </c>
      <c r="J13" s="154">
        <f t="shared" si="0"/>
        <v>160</v>
      </c>
      <c r="K13" s="154">
        <f t="shared" si="0"/>
        <v>240</v>
      </c>
      <c r="L13" s="154">
        <f t="shared" si="0"/>
        <v>400</v>
      </c>
      <c r="M13" s="154">
        <f t="shared" si="0"/>
        <v>256</v>
      </c>
      <c r="N13" s="154">
        <f>N$6*$F13</f>
        <v>1680</v>
      </c>
      <c r="O13" s="154">
        <f>O$6*$F13</f>
        <v>3200</v>
      </c>
      <c r="P13" s="154">
        <f t="shared" si="0"/>
        <v>1664</v>
      </c>
      <c r="Q13" s="154">
        <f t="shared" si="0"/>
        <v>3200</v>
      </c>
      <c r="R13" s="155">
        <f>SUM(G13:Q13)</f>
        <v>12000</v>
      </c>
    </row>
    <row r="14" spans="1:18" ht="19.5" customHeight="1">
      <c r="A14" s="156"/>
      <c r="B14" s="156"/>
      <c r="C14" s="156"/>
      <c r="D14" s="156"/>
      <c r="E14" s="156"/>
      <c r="F14" s="157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7"/>
      <c r="R14" s="157"/>
    </row>
    <row r="15" spans="1:19" ht="129.75" customHeight="1">
      <c r="A15" s="262" t="s">
        <v>138</v>
      </c>
      <c r="B15" s="263"/>
      <c r="C15" s="263"/>
      <c r="D15" s="263"/>
      <c r="E15" s="263"/>
      <c r="F15" s="264"/>
      <c r="G15" s="265" t="s">
        <v>134</v>
      </c>
      <c r="H15" s="265"/>
      <c r="I15" s="265"/>
      <c r="J15" s="265"/>
      <c r="K15" s="265"/>
      <c r="L15" s="265"/>
      <c r="M15" s="265"/>
      <c r="N15" s="266" t="s">
        <v>161</v>
      </c>
      <c r="O15" s="266"/>
      <c r="P15" s="266"/>
      <c r="Q15" s="266"/>
      <c r="R15" s="266"/>
      <c r="S15" s="168"/>
    </row>
    <row r="16" spans="1:18" ht="18.75" customHeight="1">
      <c r="A16" s="138"/>
      <c r="B16" s="138"/>
      <c r="C16" s="138"/>
      <c r="D16" s="138"/>
      <c r="E16" s="138"/>
      <c r="F16" s="137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1:18" ht="19.5" customHeight="1">
      <c r="A17" s="245" t="s">
        <v>132</v>
      </c>
      <c r="B17" s="246"/>
      <c r="C17" s="246"/>
      <c r="D17" s="246"/>
      <c r="E17" s="246"/>
      <c r="F17" s="247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9"/>
    </row>
  </sheetData>
  <sheetProtection/>
  <mergeCells count="19">
    <mergeCell ref="A15:F15"/>
    <mergeCell ref="G15:M15"/>
    <mergeCell ref="N15:R15"/>
    <mergeCell ref="A6:B6"/>
    <mergeCell ref="C6:D6"/>
    <mergeCell ref="A7:R9"/>
    <mergeCell ref="E11:E12"/>
    <mergeCell ref="F11:F12"/>
    <mergeCell ref="G11:M11"/>
    <mergeCell ref="A17:F17"/>
    <mergeCell ref="G17:R17"/>
    <mergeCell ref="A11:A12"/>
    <mergeCell ref="B11:B12"/>
    <mergeCell ref="C11:D11"/>
    <mergeCell ref="C1:P2"/>
    <mergeCell ref="Q1:R1"/>
    <mergeCell ref="Q2:R2"/>
    <mergeCell ref="N11:Q11"/>
    <mergeCell ref="R11:R12"/>
  </mergeCells>
  <printOptions horizontalCentered="1" verticalCentered="1"/>
  <pageMargins left="0.7874015748031497" right="0.1968503937007874" top="0.1968503937007874" bottom="0.1968503937007874" header="0" footer="0"/>
  <pageSetup fitToHeight="1" fitToWidth="1" horizontalDpi="600" verticalDpi="600" orientation="landscape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70" zoomScaleNormal="70" zoomScaleSheetLayoutView="85" zoomScalePageLayoutView="0" workbookViewId="0" topLeftCell="A1">
      <selection activeCell="Q6" sqref="Q6"/>
    </sheetView>
  </sheetViews>
  <sheetFormatPr defaultColWidth="11.421875" defaultRowHeight="12.75"/>
  <cols>
    <col min="1" max="1" width="5.28125" style="127" customWidth="1"/>
    <col min="2" max="2" width="38.421875" style="127" customWidth="1"/>
    <col min="3" max="3" width="12.28125" style="127" bestFit="1" customWidth="1"/>
    <col min="4" max="4" width="11.8515625" style="127" bestFit="1" customWidth="1"/>
    <col min="5" max="5" width="11.8515625" style="127" hidden="1" customWidth="1"/>
    <col min="6" max="6" width="15.57421875" style="127" customWidth="1"/>
    <col min="7" max="13" width="14.140625" style="127" customWidth="1"/>
    <col min="14" max="17" width="16.421875" style="127" customWidth="1"/>
    <col min="18" max="18" width="17.7109375" style="127" customWidth="1"/>
    <col min="19" max="16384" width="11.421875" style="127" customWidth="1"/>
  </cols>
  <sheetData>
    <row r="1" spans="1:18" s="150" customFormat="1" ht="57.75" customHeight="1">
      <c r="A1" s="148"/>
      <c r="B1" s="149"/>
      <c r="C1" s="254" t="s">
        <v>0</v>
      </c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5"/>
      <c r="Q1" s="258" t="s">
        <v>131</v>
      </c>
      <c r="R1" s="259"/>
    </row>
    <row r="2" spans="1:18" s="150" customFormat="1" ht="57.75" customHeight="1">
      <c r="A2" s="151"/>
      <c r="B2" s="152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7"/>
      <c r="Q2" s="258" t="s">
        <v>140</v>
      </c>
      <c r="R2" s="259"/>
    </row>
    <row r="3" spans="1:18" ht="9" customHeight="1">
      <c r="A3" s="128"/>
      <c r="B3" s="128"/>
      <c r="C3" s="128"/>
      <c r="D3" s="128"/>
      <c r="E3" s="12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29"/>
    </row>
    <row r="4" spans="1:18" ht="19.5" customHeight="1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18" ht="14.25" customHeight="1">
      <c r="A5" s="131"/>
      <c r="B5" s="131"/>
      <c r="C5" s="131"/>
      <c r="D5" s="131"/>
      <c r="E5" s="131"/>
      <c r="F5" s="131"/>
      <c r="G5" s="132"/>
      <c r="H5" s="132"/>
      <c r="I5" s="132"/>
      <c r="J5" s="132"/>
      <c r="K5" s="132"/>
      <c r="L5" s="132"/>
      <c r="M5" s="132"/>
      <c r="N5" s="133"/>
      <c r="O5" s="133"/>
      <c r="P5" s="133"/>
      <c r="Q5" s="133"/>
      <c r="R5" s="132"/>
    </row>
    <row r="6" spans="1:18" ht="45" customHeight="1">
      <c r="A6" s="267" t="s">
        <v>3</v>
      </c>
      <c r="B6" s="268"/>
      <c r="C6" s="269" t="s">
        <v>164</v>
      </c>
      <c r="D6" s="270"/>
      <c r="E6" s="165"/>
      <c r="F6" s="188" t="s">
        <v>136</v>
      </c>
      <c r="G6" s="140">
        <v>0</v>
      </c>
      <c r="H6" s="140">
        <v>0</v>
      </c>
      <c r="I6" s="140">
        <v>0</v>
      </c>
      <c r="J6" s="140">
        <v>0</v>
      </c>
      <c r="K6" s="141">
        <v>0</v>
      </c>
      <c r="L6" s="141">
        <v>0</v>
      </c>
      <c r="M6" s="141">
        <v>0</v>
      </c>
      <c r="N6" s="141">
        <v>0</v>
      </c>
      <c r="O6" s="141">
        <v>0</v>
      </c>
      <c r="P6" s="141">
        <v>306</v>
      </c>
      <c r="Q6" s="141">
        <v>194</v>
      </c>
      <c r="R6" s="140">
        <f>SUM(G6:Q6)</f>
        <v>500</v>
      </c>
    </row>
    <row r="7" spans="1:18" ht="33" customHeight="1">
      <c r="A7" s="271" t="s">
        <v>163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3"/>
    </row>
    <row r="8" spans="1:18" ht="33" customHeight="1">
      <c r="A8" s="274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6"/>
    </row>
    <row r="9" spans="1:18" ht="12.75" customHeight="1">
      <c r="A9" s="277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9"/>
    </row>
    <row r="10" spans="1:18" ht="9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</row>
    <row r="11" spans="1:18" ht="67.5" customHeight="1">
      <c r="A11" s="250" t="s">
        <v>10</v>
      </c>
      <c r="B11" s="250" t="s">
        <v>11</v>
      </c>
      <c r="C11" s="252" t="s">
        <v>12</v>
      </c>
      <c r="D11" s="253"/>
      <c r="E11" s="261" t="s">
        <v>159</v>
      </c>
      <c r="F11" s="280" t="s">
        <v>137</v>
      </c>
      <c r="G11" s="282" t="s">
        <v>125</v>
      </c>
      <c r="H11" s="283"/>
      <c r="I11" s="283"/>
      <c r="J11" s="283"/>
      <c r="K11" s="283"/>
      <c r="L11" s="283"/>
      <c r="M11" s="284"/>
      <c r="N11" s="252" t="s">
        <v>130</v>
      </c>
      <c r="O11" s="253"/>
      <c r="P11" s="253"/>
      <c r="Q11" s="260"/>
      <c r="R11" s="261" t="s">
        <v>16</v>
      </c>
    </row>
    <row r="12" spans="1:18" ht="67.5" customHeight="1">
      <c r="A12" s="251"/>
      <c r="B12" s="251"/>
      <c r="C12" s="142" t="s">
        <v>17</v>
      </c>
      <c r="D12" s="142" t="s">
        <v>18</v>
      </c>
      <c r="E12" s="261"/>
      <c r="F12" s="281"/>
      <c r="G12" s="143" t="s">
        <v>82</v>
      </c>
      <c r="H12" s="143" t="s">
        <v>160</v>
      </c>
      <c r="I12" s="143" t="s">
        <v>83</v>
      </c>
      <c r="J12" s="143" t="s">
        <v>84</v>
      </c>
      <c r="K12" s="143" t="s">
        <v>85</v>
      </c>
      <c r="L12" s="143" t="s">
        <v>133</v>
      </c>
      <c r="M12" s="143" t="s">
        <v>86</v>
      </c>
      <c r="N12" s="144" t="s">
        <v>118</v>
      </c>
      <c r="O12" s="144" t="s">
        <v>78</v>
      </c>
      <c r="P12" s="144" t="s">
        <v>79</v>
      </c>
      <c r="Q12" s="144" t="s">
        <v>80</v>
      </c>
      <c r="R12" s="261"/>
    </row>
    <row r="13" spans="1:18" s="135" customFormat="1" ht="143.25" customHeight="1">
      <c r="A13" s="146">
        <v>1</v>
      </c>
      <c r="B13" s="147" t="s">
        <v>142</v>
      </c>
      <c r="C13" s="153" t="s">
        <v>81</v>
      </c>
      <c r="D13" s="145">
        <v>1</v>
      </c>
      <c r="E13" s="145">
        <v>350.11</v>
      </c>
      <c r="F13" s="145">
        <v>8</v>
      </c>
      <c r="G13" s="154">
        <f>G$6*$F13</f>
        <v>0</v>
      </c>
      <c r="H13" s="154">
        <f>H$6*$F13</f>
        <v>0</v>
      </c>
      <c r="I13" s="154">
        <f aca="true" t="shared" si="0" ref="I13:Q13">I$6*$F13</f>
        <v>0</v>
      </c>
      <c r="J13" s="154">
        <f t="shared" si="0"/>
        <v>0</v>
      </c>
      <c r="K13" s="154">
        <f t="shared" si="0"/>
        <v>0</v>
      </c>
      <c r="L13" s="154">
        <f t="shared" si="0"/>
        <v>0</v>
      </c>
      <c r="M13" s="154">
        <f t="shared" si="0"/>
        <v>0</v>
      </c>
      <c r="N13" s="154">
        <f>N$6*$F13</f>
        <v>0</v>
      </c>
      <c r="O13" s="154">
        <f>O$6*$F13</f>
        <v>0</v>
      </c>
      <c r="P13" s="154">
        <f t="shared" si="0"/>
        <v>2448</v>
      </c>
      <c r="Q13" s="154">
        <f t="shared" si="0"/>
        <v>1552</v>
      </c>
      <c r="R13" s="155">
        <f>SUM(G13:Q13)</f>
        <v>4000</v>
      </c>
    </row>
    <row r="14" spans="1:18" ht="19.5" customHeight="1">
      <c r="A14" s="156"/>
      <c r="B14" s="156"/>
      <c r="C14" s="156"/>
      <c r="D14" s="156"/>
      <c r="E14" s="156"/>
      <c r="F14" s="157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7"/>
      <c r="R14" s="157"/>
    </row>
    <row r="15" spans="1:19" ht="129.75" customHeight="1">
      <c r="A15" s="262" t="s">
        <v>138</v>
      </c>
      <c r="B15" s="263"/>
      <c r="C15" s="263"/>
      <c r="D15" s="263"/>
      <c r="E15" s="263"/>
      <c r="F15" s="264"/>
      <c r="G15" s="265" t="s">
        <v>134</v>
      </c>
      <c r="H15" s="265"/>
      <c r="I15" s="265"/>
      <c r="J15" s="265"/>
      <c r="K15" s="265"/>
      <c r="L15" s="265"/>
      <c r="M15" s="265"/>
      <c r="N15" s="266" t="s">
        <v>161</v>
      </c>
      <c r="O15" s="266"/>
      <c r="P15" s="266"/>
      <c r="Q15" s="266"/>
      <c r="R15" s="266"/>
      <c r="S15" s="168"/>
    </row>
    <row r="16" spans="1:18" ht="18.75" customHeight="1">
      <c r="A16" s="138"/>
      <c r="B16" s="138"/>
      <c r="C16" s="138"/>
      <c r="D16" s="138"/>
      <c r="E16" s="138"/>
      <c r="F16" s="137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1:18" ht="19.5" customHeight="1">
      <c r="A17" s="245" t="s">
        <v>132</v>
      </c>
      <c r="B17" s="246"/>
      <c r="C17" s="246"/>
      <c r="D17" s="246"/>
      <c r="E17" s="246"/>
      <c r="F17" s="247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9"/>
    </row>
  </sheetData>
  <sheetProtection/>
  <mergeCells count="19">
    <mergeCell ref="A17:F17"/>
    <mergeCell ref="G17:R17"/>
    <mergeCell ref="A11:A12"/>
    <mergeCell ref="B11:B12"/>
    <mergeCell ref="C11:D11"/>
    <mergeCell ref="C1:P2"/>
    <mergeCell ref="Q1:R1"/>
    <mergeCell ref="Q2:R2"/>
    <mergeCell ref="N11:Q11"/>
    <mergeCell ref="R11:R12"/>
    <mergeCell ref="A15:F15"/>
    <mergeCell ref="G15:M15"/>
    <mergeCell ref="N15:R15"/>
    <mergeCell ref="A6:B6"/>
    <mergeCell ref="C6:D6"/>
    <mergeCell ref="A7:R9"/>
    <mergeCell ref="E11:E12"/>
    <mergeCell ref="F11:F12"/>
    <mergeCell ref="G11:M11"/>
  </mergeCells>
  <printOptions horizontalCentered="1" verticalCentered="1"/>
  <pageMargins left="0.7874015748031497" right="0.1968503937007874" top="0.1968503937007874" bottom="0.1968503937007874" header="0" footer="0"/>
  <pageSetup fitToHeight="1" fitToWidth="1" horizontalDpi="600" verticalDpi="600" orientation="landscape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="70" zoomScaleNormal="70" zoomScaleSheetLayoutView="85" zoomScalePageLayoutView="0" workbookViewId="0" topLeftCell="A1">
      <selection activeCell="M6" sqref="M6"/>
    </sheetView>
  </sheetViews>
  <sheetFormatPr defaultColWidth="11.421875" defaultRowHeight="12.75"/>
  <cols>
    <col min="1" max="1" width="5.28125" style="127" customWidth="1"/>
    <col min="2" max="2" width="38.421875" style="127" customWidth="1"/>
    <col min="3" max="3" width="12.28125" style="127" bestFit="1" customWidth="1"/>
    <col min="4" max="4" width="11.8515625" style="127" bestFit="1" customWidth="1"/>
    <col min="5" max="5" width="11.8515625" style="127" hidden="1" customWidth="1"/>
    <col min="6" max="6" width="15.57421875" style="127" customWidth="1"/>
    <col min="7" max="12" width="14.140625" style="127" customWidth="1"/>
    <col min="13" max="16" width="16.421875" style="127" customWidth="1"/>
    <col min="17" max="17" width="17.7109375" style="127" customWidth="1"/>
    <col min="18" max="16384" width="11.421875" style="127" customWidth="1"/>
  </cols>
  <sheetData>
    <row r="1" spans="1:17" s="150" customFormat="1" ht="57.75" customHeight="1">
      <c r="A1" s="148"/>
      <c r="B1" s="149"/>
      <c r="C1" s="254" t="s">
        <v>0</v>
      </c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5"/>
      <c r="P1" s="258" t="s">
        <v>131</v>
      </c>
      <c r="Q1" s="259"/>
    </row>
    <row r="2" spans="1:17" s="150" customFormat="1" ht="57.75" customHeight="1">
      <c r="A2" s="151"/>
      <c r="B2" s="152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7"/>
      <c r="P2" s="258" t="s">
        <v>140</v>
      </c>
      <c r="Q2" s="259"/>
    </row>
    <row r="3" spans="1:17" ht="9" customHeight="1">
      <c r="A3" s="128"/>
      <c r="B3" s="128"/>
      <c r="C3" s="128"/>
      <c r="D3" s="128"/>
      <c r="E3" s="12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29"/>
    </row>
    <row r="4" spans="1:17" ht="19.5" customHeight="1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14.25" customHeight="1">
      <c r="A5" s="131"/>
      <c r="B5" s="131"/>
      <c r="C5" s="131"/>
      <c r="D5" s="131"/>
      <c r="E5" s="131"/>
      <c r="F5" s="131"/>
      <c r="G5" s="132"/>
      <c r="H5" s="132"/>
      <c r="I5" s="132"/>
      <c r="J5" s="132"/>
      <c r="K5" s="132"/>
      <c r="L5" s="132"/>
      <c r="M5" s="133"/>
      <c r="N5" s="133"/>
      <c r="O5" s="133"/>
      <c r="P5" s="133"/>
      <c r="Q5" s="132"/>
    </row>
    <row r="6" spans="1:17" ht="45">
      <c r="A6" s="267" t="s">
        <v>3</v>
      </c>
      <c r="B6" s="268"/>
      <c r="C6" s="269" t="s">
        <v>164</v>
      </c>
      <c r="D6" s="270"/>
      <c r="E6" s="165"/>
      <c r="F6" s="170" t="s">
        <v>136</v>
      </c>
      <c r="G6" s="140">
        <v>0</v>
      </c>
      <c r="H6" s="140">
        <v>0</v>
      </c>
      <c r="I6" s="140">
        <v>0</v>
      </c>
      <c r="J6" s="141">
        <v>0</v>
      </c>
      <c r="K6" s="141">
        <v>0</v>
      </c>
      <c r="L6" s="141">
        <v>0</v>
      </c>
      <c r="M6" s="141">
        <f>569+500</f>
        <v>1069</v>
      </c>
      <c r="N6" s="141">
        <v>677</v>
      </c>
      <c r="O6" s="141">
        <f>1194+36</f>
        <v>1230</v>
      </c>
      <c r="P6" s="141">
        <v>1174</v>
      </c>
      <c r="Q6" s="140">
        <f>SUM(G6:P6)</f>
        <v>4150</v>
      </c>
    </row>
    <row r="7" spans="1:17" ht="33" customHeight="1">
      <c r="A7" s="271" t="s">
        <v>143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3"/>
    </row>
    <row r="8" spans="1:18" ht="33" customHeight="1">
      <c r="A8" s="274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6"/>
      <c r="R8" s="168"/>
    </row>
    <row r="9" spans="1:17" ht="12.75" customHeight="1">
      <c r="A9" s="277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9"/>
    </row>
    <row r="10" spans="1:17" ht="9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17" ht="67.5" customHeight="1">
      <c r="A11" s="250" t="s">
        <v>10</v>
      </c>
      <c r="B11" s="250" t="s">
        <v>11</v>
      </c>
      <c r="C11" s="252" t="s">
        <v>12</v>
      </c>
      <c r="D11" s="253"/>
      <c r="E11" s="261" t="s">
        <v>159</v>
      </c>
      <c r="F11" s="280" t="s">
        <v>137</v>
      </c>
      <c r="G11" s="282" t="s">
        <v>125</v>
      </c>
      <c r="H11" s="283"/>
      <c r="I11" s="283"/>
      <c r="J11" s="283"/>
      <c r="K11" s="283"/>
      <c r="L11" s="284"/>
      <c r="M11" s="252" t="s">
        <v>130</v>
      </c>
      <c r="N11" s="253"/>
      <c r="O11" s="253"/>
      <c r="P11" s="260"/>
      <c r="Q11" s="171" t="s">
        <v>16</v>
      </c>
    </row>
    <row r="12" spans="1:17" ht="67.5" customHeight="1">
      <c r="A12" s="251"/>
      <c r="B12" s="251"/>
      <c r="C12" s="142" t="s">
        <v>17</v>
      </c>
      <c r="D12" s="142" t="s">
        <v>18</v>
      </c>
      <c r="E12" s="261"/>
      <c r="F12" s="281"/>
      <c r="G12" s="143" t="s">
        <v>82</v>
      </c>
      <c r="H12" s="143" t="s">
        <v>83</v>
      </c>
      <c r="I12" s="143" t="s">
        <v>84</v>
      </c>
      <c r="J12" s="143" t="s">
        <v>85</v>
      </c>
      <c r="K12" s="143" t="s">
        <v>133</v>
      </c>
      <c r="L12" s="143" t="s">
        <v>86</v>
      </c>
      <c r="M12" s="144" t="s">
        <v>118</v>
      </c>
      <c r="N12" s="144" t="s">
        <v>78</v>
      </c>
      <c r="O12" s="144" t="s">
        <v>79</v>
      </c>
      <c r="P12" s="144" t="s">
        <v>80</v>
      </c>
      <c r="Q12" s="172"/>
    </row>
    <row r="13" spans="1:17" s="135" customFormat="1" ht="143.25" customHeight="1">
      <c r="A13" s="146">
        <v>1</v>
      </c>
      <c r="B13" s="147" t="s">
        <v>144</v>
      </c>
      <c r="C13" s="153" t="s">
        <v>81</v>
      </c>
      <c r="D13" s="145">
        <v>1</v>
      </c>
      <c r="E13" s="145">
        <v>331.78</v>
      </c>
      <c r="F13" s="145">
        <v>8</v>
      </c>
      <c r="G13" s="154">
        <f>G$6*$F13</f>
        <v>0</v>
      </c>
      <c r="H13" s="154">
        <f aca="true" t="shared" si="0" ref="H13:P13">H$6*$F13</f>
        <v>0</v>
      </c>
      <c r="I13" s="154">
        <f t="shared" si="0"/>
        <v>0</v>
      </c>
      <c r="J13" s="154">
        <f t="shared" si="0"/>
        <v>0</v>
      </c>
      <c r="K13" s="154">
        <f t="shared" si="0"/>
        <v>0</v>
      </c>
      <c r="L13" s="154">
        <f t="shared" si="0"/>
        <v>0</v>
      </c>
      <c r="M13" s="154">
        <f>M$6*$F13</f>
        <v>8552</v>
      </c>
      <c r="N13" s="154">
        <f>N$6*$F13</f>
        <v>5416</v>
      </c>
      <c r="O13" s="154">
        <f t="shared" si="0"/>
        <v>9840</v>
      </c>
      <c r="P13" s="154">
        <f t="shared" si="0"/>
        <v>9392</v>
      </c>
      <c r="Q13" s="155">
        <f>SUM(G13:P13)</f>
        <v>33200</v>
      </c>
    </row>
    <row r="14" spans="1:17" ht="19.5" customHeight="1">
      <c r="A14" s="156"/>
      <c r="B14" s="156"/>
      <c r="C14" s="156"/>
      <c r="D14" s="156"/>
      <c r="E14" s="156"/>
      <c r="F14" s="157"/>
      <c r="G14" s="158"/>
      <c r="H14" s="158"/>
      <c r="I14" s="158"/>
      <c r="J14" s="158"/>
      <c r="K14" s="158"/>
      <c r="L14" s="158"/>
      <c r="M14" s="158"/>
      <c r="N14" s="158"/>
      <c r="O14" s="158"/>
      <c r="P14" s="157"/>
      <c r="Q14" s="157"/>
    </row>
    <row r="15" spans="1:17" ht="129.75" customHeight="1">
      <c r="A15" s="262" t="s">
        <v>138</v>
      </c>
      <c r="B15" s="263"/>
      <c r="C15" s="263"/>
      <c r="D15" s="263"/>
      <c r="E15" s="263"/>
      <c r="F15" s="264"/>
      <c r="G15" s="265" t="s">
        <v>134</v>
      </c>
      <c r="H15" s="265"/>
      <c r="I15" s="265"/>
      <c r="J15" s="265"/>
      <c r="K15" s="265"/>
      <c r="L15" s="265"/>
      <c r="M15" s="266" t="s">
        <v>161</v>
      </c>
      <c r="N15" s="266"/>
      <c r="O15" s="266"/>
      <c r="P15" s="266"/>
      <c r="Q15" s="266"/>
    </row>
    <row r="16" spans="1:17" ht="18.75" customHeight="1">
      <c r="A16" s="138"/>
      <c r="B16" s="138"/>
      <c r="C16" s="138"/>
      <c r="D16" s="138"/>
      <c r="E16" s="138"/>
      <c r="F16" s="137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7" ht="19.5" customHeight="1">
      <c r="A17" s="245" t="s">
        <v>132</v>
      </c>
      <c r="B17" s="246"/>
      <c r="C17" s="246"/>
      <c r="D17" s="246"/>
      <c r="E17" s="246"/>
      <c r="F17" s="247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9"/>
    </row>
  </sheetData>
  <sheetProtection/>
  <mergeCells count="18">
    <mergeCell ref="A15:F15"/>
    <mergeCell ref="G15:L15"/>
    <mergeCell ref="M15:Q15"/>
    <mergeCell ref="A17:F17"/>
    <mergeCell ref="G17:Q17"/>
    <mergeCell ref="A11:A12"/>
    <mergeCell ref="B11:B12"/>
    <mergeCell ref="C11:D11"/>
    <mergeCell ref="E11:E12"/>
    <mergeCell ref="F11:F12"/>
    <mergeCell ref="G11:L11"/>
    <mergeCell ref="C1:O2"/>
    <mergeCell ref="P1:Q1"/>
    <mergeCell ref="P2:Q2"/>
    <mergeCell ref="A6:B6"/>
    <mergeCell ref="C6:D6"/>
    <mergeCell ref="A7:Q9"/>
    <mergeCell ref="M11:P11"/>
  </mergeCells>
  <printOptions horizontalCentered="1" verticalCentered="1"/>
  <pageMargins left="0.7874015748031497" right="0.1968503937007874" top="0.1968503937007874" bottom="0.1968503937007874" header="0" footer="0"/>
  <pageSetup fitToHeight="1" fitToWidth="1" horizontalDpi="600" verticalDpi="600" orientation="landscape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="70" zoomScaleNormal="70" zoomScaleSheetLayoutView="85" zoomScalePageLayoutView="0" workbookViewId="0" topLeftCell="A1">
      <selection activeCell="I13" sqref="I13"/>
    </sheetView>
  </sheetViews>
  <sheetFormatPr defaultColWidth="11.421875" defaultRowHeight="12.75"/>
  <cols>
    <col min="1" max="1" width="5.28125" style="127" customWidth="1"/>
    <col min="2" max="2" width="38.421875" style="127" customWidth="1"/>
    <col min="3" max="3" width="12.28125" style="127" bestFit="1" customWidth="1"/>
    <col min="4" max="4" width="11.8515625" style="127" bestFit="1" customWidth="1"/>
    <col min="5" max="5" width="11.8515625" style="127" hidden="1" customWidth="1"/>
    <col min="6" max="6" width="15.57421875" style="127" customWidth="1"/>
    <col min="7" max="13" width="14.140625" style="127" customWidth="1"/>
    <col min="14" max="17" width="16.421875" style="127" customWidth="1"/>
    <col min="18" max="18" width="17.7109375" style="127" customWidth="1"/>
    <col min="19" max="16384" width="11.421875" style="127" customWidth="1"/>
  </cols>
  <sheetData>
    <row r="1" spans="1:18" s="150" customFormat="1" ht="57.75" customHeight="1">
      <c r="A1" s="148"/>
      <c r="B1" s="149"/>
      <c r="C1" s="254" t="s">
        <v>0</v>
      </c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5"/>
      <c r="Q1" s="258" t="s">
        <v>131</v>
      </c>
      <c r="R1" s="259"/>
    </row>
    <row r="2" spans="1:18" s="150" customFormat="1" ht="57.75" customHeight="1">
      <c r="A2" s="151"/>
      <c r="B2" s="152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7"/>
      <c r="Q2" s="258" t="s">
        <v>140</v>
      </c>
      <c r="R2" s="259"/>
    </row>
    <row r="3" spans="1:18" ht="9" customHeight="1">
      <c r="A3" s="128"/>
      <c r="B3" s="128"/>
      <c r="C3" s="128"/>
      <c r="D3" s="128"/>
      <c r="E3" s="12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29"/>
    </row>
    <row r="4" spans="1:18" ht="19.5" customHeight="1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18" ht="14.25" customHeight="1">
      <c r="A5" s="131"/>
      <c r="B5" s="131"/>
      <c r="C5" s="131"/>
      <c r="D5" s="131"/>
      <c r="E5" s="131"/>
      <c r="F5" s="131"/>
      <c r="G5" s="132"/>
      <c r="H5" s="132"/>
      <c r="I5" s="132"/>
      <c r="J5" s="132"/>
      <c r="K5" s="132"/>
      <c r="L5" s="132"/>
      <c r="M5" s="132"/>
      <c r="N5" s="133"/>
      <c r="O5" s="133"/>
      <c r="P5" s="133"/>
      <c r="Q5" s="133"/>
      <c r="R5" s="132"/>
    </row>
    <row r="6" spans="1:18" ht="45">
      <c r="A6" s="267" t="s">
        <v>3</v>
      </c>
      <c r="B6" s="268"/>
      <c r="C6" s="269" t="s">
        <v>164</v>
      </c>
      <c r="D6" s="270"/>
      <c r="E6" s="165"/>
      <c r="F6" s="180" t="s">
        <v>136</v>
      </c>
      <c r="G6" s="140">
        <v>100</v>
      </c>
      <c r="H6" s="140">
        <v>40</v>
      </c>
      <c r="I6" s="140">
        <v>100</v>
      </c>
      <c r="J6" s="140">
        <v>50</v>
      </c>
      <c r="K6" s="141">
        <v>50</v>
      </c>
      <c r="L6" s="141">
        <v>50</v>
      </c>
      <c r="M6" s="141">
        <v>50</v>
      </c>
      <c r="N6" s="141">
        <v>75</v>
      </c>
      <c r="O6" s="141">
        <v>160</v>
      </c>
      <c r="P6" s="141">
        <v>165</v>
      </c>
      <c r="Q6" s="141">
        <v>160</v>
      </c>
      <c r="R6" s="140">
        <f>SUM(G6:Q6)</f>
        <v>1000</v>
      </c>
    </row>
    <row r="7" spans="1:18" ht="33" customHeight="1">
      <c r="A7" s="271" t="s">
        <v>145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3"/>
    </row>
    <row r="8" spans="1:18" ht="33" customHeight="1">
      <c r="A8" s="274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6"/>
    </row>
    <row r="9" spans="1:18" ht="12.75" customHeight="1">
      <c r="A9" s="277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9"/>
    </row>
    <row r="10" spans="1:18" ht="9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</row>
    <row r="11" spans="1:18" ht="67.5" customHeight="1">
      <c r="A11" s="250" t="s">
        <v>10</v>
      </c>
      <c r="B11" s="250" t="s">
        <v>11</v>
      </c>
      <c r="C11" s="252" t="s">
        <v>12</v>
      </c>
      <c r="D11" s="253"/>
      <c r="E11" s="261" t="s">
        <v>159</v>
      </c>
      <c r="F11" s="280" t="s">
        <v>137</v>
      </c>
      <c r="G11" s="282" t="s">
        <v>125</v>
      </c>
      <c r="H11" s="283"/>
      <c r="I11" s="283"/>
      <c r="J11" s="283"/>
      <c r="K11" s="283"/>
      <c r="L11" s="283"/>
      <c r="M11" s="284"/>
      <c r="N11" s="252" t="s">
        <v>130</v>
      </c>
      <c r="O11" s="253"/>
      <c r="P11" s="253"/>
      <c r="Q11" s="260"/>
      <c r="R11" s="181" t="s">
        <v>16</v>
      </c>
    </row>
    <row r="12" spans="1:18" ht="67.5" customHeight="1">
      <c r="A12" s="251"/>
      <c r="B12" s="251"/>
      <c r="C12" s="142" t="s">
        <v>17</v>
      </c>
      <c r="D12" s="142" t="s">
        <v>18</v>
      </c>
      <c r="E12" s="261"/>
      <c r="F12" s="281"/>
      <c r="G12" s="143" t="s">
        <v>82</v>
      </c>
      <c r="H12" s="143" t="s">
        <v>160</v>
      </c>
      <c r="I12" s="143" t="s">
        <v>83</v>
      </c>
      <c r="J12" s="143" t="s">
        <v>84</v>
      </c>
      <c r="K12" s="143" t="s">
        <v>85</v>
      </c>
      <c r="L12" s="143" t="s">
        <v>133</v>
      </c>
      <c r="M12" s="143" t="s">
        <v>86</v>
      </c>
      <c r="N12" s="144" t="s">
        <v>118</v>
      </c>
      <c r="O12" s="144" t="s">
        <v>78</v>
      </c>
      <c r="P12" s="144" t="s">
        <v>79</v>
      </c>
      <c r="Q12" s="144" t="s">
        <v>80</v>
      </c>
      <c r="R12" s="182"/>
    </row>
    <row r="13" spans="1:18" s="135" customFormat="1" ht="143.25" customHeight="1">
      <c r="A13" s="146">
        <v>1</v>
      </c>
      <c r="B13" s="147" t="s">
        <v>146</v>
      </c>
      <c r="C13" s="153" t="s">
        <v>81</v>
      </c>
      <c r="D13" s="145">
        <v>1</v>
      </c>
      <c r="E13" s="145">
        <v>404.38</v>
      </c>
      <c r="F13" s="145">
        <v>8</v>
      </c>
      <c r="G13" s="154">
        <f>G$6*$F13</f>
        <v>800</v>
      </c>
      <c r="H13" s="154">
        <f>H$6*$F13</f>
        <v>320</v>
      </c>
      <c r="I13" s="154">
        <f aca="true" t="shared" si="0" ref="I13:Q13">I$6*$F13</f>
        <v>800</v>
      </c>
      <c r="J13" s="154">
        <f t="shared" si="0"/>
        <v>400</v>
      </c>
      <c r="K13" s="154">
        <f t="shared" si="0"/>
        <v>400</v>
      </c>
      <c r="L13" s="154">
        <f t="shared" si="0"/>
        <v>400</v>
      </c>
      <c r="M13" s="154">
        <f t="shared" si="0"/>
        <v>400</v>
      </c>
      <c r="N13" s="154">
        <f>N$6*$F13</f>
        <v>600</v>
      </c>
      <c r="O13" s="154">
        <f>O$6*$F13</f>
        <v>1280</v>
      </c>
      <c r="P13" s="154">
        <f t="shared" si="0"/>
        <v>1320</v>
      </c>
      <c r="Q13" s="154">
        <f t="shared" si="0"/>
        <v>1280</v>
      </c>
      <c r="R13" s="155">
        <f>SUM(G13:Q13)</f>
        <v>8000</v>
      </c>
    </row>
    <row r="14" spans="1:18" ht="19.5" customHeight="1">
      <c r="A14" s="156"/>
      <c r="B14" s="156"/>
      <c r="C14" s="156"/>
      <c r="D14" s="156"/>
      <c r="E14" s="156"/>
      <c r="F14" s="157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7"/>
      <c r="R14" s="157"/>
    </row>
    <row r="15" spans="1:18" ht="129.75" customHeight="1">
      <c r="A15" s="262" t="s">
        <v>138</v>
      </c>
      <c r="B15" s="263"/>
      <c r="C15" s="263"/>
      <c r="D15" s="263"/>
      <c r="E15" s="263"/>
      <c r="F15" s="264"/>
      <c r="G15" s="265" t="s">
        <v>134</v>
      </c>
      <c r="H15" s="265"/>
      <c r="I15" s="265"/>
      <c r="J15" s="265"/>
      <c r="K15" s="265"/>
      <c r="L15" s="265"/>
      <c r="M15" s="265"/>
      <c r="N15" s="266" t="s">
        <v>161</v>
      </c>
      <c r="O15" s="266"/>
      <c r="P15" s="266"/>
      <c r="Q15" s="266"/>
      <c r="R15" s="266"/>
    </row>
    <row r="16" spans="1:18" ht="18.75" customHeight="1">
      <c r="A16" s="138"/>
      <c r="B16" s="138"/>
      <c r="C16" s="138"/>
      <c r="D16" s="138"/>
      <c r="E16" s="138"/>
      <c r="F16" s="137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1:18" ht="19.5" customHeight="1">
      <c r="A17" s="245" t="s">
        <v>132</v>
      </c>
      <c r="B17" s="246"/>
      <c r="C17" s="246"/>
      <c r="D17" s="246"/>
      <c r="E17" s="246"/>
      <c r="F17" s="247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9"/>
    </row>
  </sheetData>
  <sheetProtection/>
  <mergeCells count="18">
    <mergeCell ref="G11:M11"/>
    <mergeCell ref="C1:P2"/>
    <mergeCell ref="Q1:R1"/>
    <mergeCell ref="Q2:R2"/>
    <mergeCell ref="A6:B6"/>
    <mergeCell ref="C6:D6"/>
    <mergeCell ref="A7:R9"/>
    <mergeCell ref="N11:Q11"/>
    <mergeCell ref="A15:F15"/>
    <mergeCell ref="G15:M15"/>
    <mergeCell ref="N15:R15"/>
    <mergeCell ref="A17:F17"/>
    <mergeCell ref="G17:R17"/>
    <mergeCell ref="A11:A12"/>
    <mergeCell ref="B11:B12"/>
    <mergeCell ref="C11:D11"/>
    <mergeCell ref="E11:E12"/>
    <mergeCell ref="F11:F12"/>
  </mergeCells>
  <printOptions horizontalCentered="1" verticalCentered="1"/>
  <pageMargins left="0.7874015748031497" right="0.1968503937007874" top="0.1968503937007874" bottom="0.1968503937007874" header="0" footer="0"/>
  <pageSetup fitToHeight="1" fitToWidth="1" horizontalDpi="600" verticalDpi="600" orientation="landscape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0" zoomScaleNormal="70" zoomScaleSheetLayoutView="85" zoomScalePageLayoutView="0" workbookViewId="0" topLeftCell="A10">
      <selection activeCell="F18" sqref="F18"/>
    </sheetView>
  </sheetViews>
  <sheetFormatPr defaultColWidth="11.421875" defaultRowHeight="12.75"/>
  <cols>
    <col min="1" max="1" width="5.28125" style="127" customWidth="1"/>
    <col min="2" max="2" width="38.421875" style="127" customWidth="1"/>
    <col min="3" max="3" width="12.28125" style="127" bestFit="1" customWidth="1"/>
    <col min="4" max="4" width="11.8515625" style="127" bestFit="1" customWidth="1"/>
    <col min="5" max="5" width="11.8515625" style="127" hidden="1" customWidth="1"/>
    <col min="6" max="6" width="15.57421875" style="127" customWidth="1"/>
    <col min="7" max="7" width="11.421875" style="127" customWidth="1"/>
    <col min="8" max="12" width="14.140625" style="127" customWidth="1"/>
    <col min="13" max="18" width="16.421875" style="127" customWidth="1"/>
    <col min="19" max="19" width="17.7109375" style="127" customWidth="1"/>
    <col min="20" max="21" width="13.140625" style="127" bestFit="1" customWidth="1"/>
    <col min="22" max="16384" width="11.421875" style="127" customWidth="1"/>
  </cols>
  <sheetData>
    <row r="1" spans="1:19" s="150" customFormat="1" ht="57.75" customHeight="1">
      <c r="A1" s="148"/>
      <c r="B1" s="149"/>
      <c r="C1" s="254" t="s">
        <v>0</v>
      </c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5"/>
      <c r="P1" s="186"/>
      <c r="Q1" s="186"/>
      <c r="R1" s="258" t="s">
        <v>131</v>
      </c>
      <c r="S1" s="259"/>
    </row>
    <row r="2" spans="1:19" s="150" customFormat="1" ht="57.75" customHeight="1">
      <c r="A2" s="151"/>
      <c r="B2" s="152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7"/>
      <c r="P2" s="187"/>
      <c r="Q2" s="187"/>
      <c r="R2" s="258" t="s">
        <v>140</v>
      </c>
      <c r="S2" s="259"/>
    </row>
    <row r="3" spans="1:19" ht="9" customHeight="1">
      <c r="A3" s="128"/>
      <c r="B3" s="128"/>
      <c r="C3" s="128"/>
      <c r="D3" s="128"/>
      <c r="E3" s="12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29"/>
    </row>
    <row r="4" spans="1:19" ht="19.5" customHeight="1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ht="14.25" customHeight="1">
      <c r="A5" s="131"/>
      <c r="B5" s="131"/>
      <c r="C5" s="131"/>
      <c r="D5" s="131"/>
      <c r="E5" s="131"/>
      <c r="F5" s="131"/>
      <c r="G5" s="132"/>
      <c r="H5" s="132"/>
      <c r="I5" s="132"/>
      <c r="J5" s="132"/>
      <c r="K5" s="132"/>
      <c r="L5" s="132"/>
      <c r="M5" s="133"/>
      <c r="N5" s="133"/>
      <c r="O5" s="133"/>
      <c r="P5" s="133"/>
      <c r="Q5" s="133"/>
      <c r="R5" s="133"/>
      <c r="S5" s="132"/>
    </row>
    <row r="6" spans="1:19" ht="45" customHeight="1">
      <c r="A6" s="267" t="s">
        <v>3</v>
      </c>
      <c r="B6" s="268"/>
      <c r="C6" s="269" t="s">
        <v>165</v>
      </c>
      <c r="D6" s="270"/>
      <c r="E6" s="165"/>
      <c r="F6" s="188" t="s">
        <v>147</v>
      </c>
      <c r="G6" s="140">
        <v>0</v>
      </c>
      <c r="H6" s="140">
        <v>0</v>
      </c>
      <c r="I6" s="140">
        <v>0</v>
      </c>
      <c r="J6" s="141">
        <v>0</v>
      </c>
      <c r="K6" s="141">
        <v>0</v>
      </c>
      <c r="L6" s="141">
        <v>0</v>
      </c>
      <c r="M6" s="141">
        <v>0</v>
      </c>
      <c r="N6" s="141">
        <v>0</v>
      </c>
      <c r="O6" s="141">
        <v>0</v>
      </c>
      <c r="P6" s="141">
        <v>0</v>
      </c>
      <c r="Q6" s="141">
        <v>0</v>
      </c>
      <c r="R6" s="141">
        <v>450</v>
      </c>
      <c r="S6" s="140">
        <f>SUM(G6:R6)</f>
        <v>450</v>
      </c>
    </row>
    <row r="7" spans="1:19" ht="13.5">
      <c r="A7" s="271" t="s">
        <v>174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3"/>
    </row>
    <row r="8" spans="1:19" ht="33" customHeight="1">
      <c r="A8" s="274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6"/>
    </row>
    <row r="9" spans="1:19" ht="24.75" customHeight="1">
      <c r="A9" s="277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9"/>
    </row>
    <row r="10" spans="1:19" ht="39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1:19" ht="67.5" customHeight="1">
      <c r="A11" s="250" t="s">
        <v>10</v>
      </c>
      <c r="B11" s="250" t="s">
        <v>11</v>
      </c>
      <c r="C11" s="252" t="s">
        <v>12</v>
      </c>
      <c r="D11" s="253"/>
      <c r="E11" s="250" t="s">
        <v>159</v>
      </c>
      <c r="F11" s="280" t="s">
        <v>158</v>
      </c>
      <c r="G11" s="252" t="s">
        <v>151</v>
      </c>
      <c r="H11" s="253"/>
      <c r="I11" s="253"/>
      <c r="J11" s="253"/>
      <c r="K11" s="253"/>
      <c r="L11" s="260"/>
      <c r="M11" s="252" t="s">
        <v>150</v>
      </c>
      <c r="N11" s="253"/>
      <c r="O11" s="253"/>
      <c r="P11" s="253"/>
      <c r="Q11" s="253"/>
      <c r="R11" s="260"/>
      <c r="S11" s="280" t="s">
        <v>16</v>
      </c>
    </row>
    <row r="12" spans="1:19" ht="67.5" customHeight="1">
      <c r="A12" s="251"/>
      <c r="B12" s="251"/>
      <c r="C12" s="142" t="s">
        <v>17</v>
      </c>
      <c r="D12" s="142" t="s">
        <v>18</v>
      </c>
      <c r="E12" s="251"/>
      <c r="F12" s="281"/>
      <c r="G12" s="143" t="s">
        <v>82</v>
      </c>
      <c r="H12" s="143" t="s">
        <v>83</v>
      </c>
      <c r="I12" s="143" t="s">
        <v>84</v>
      </c>
      <c r="J12" s="143" t="s">
        <v>85</v>
      </c>
      <c r="K12" s="143" t="s">
        <v>133</v>
      </c>
      <c r="L12" s="143" t="s">
        <v>86</v>
      </c>
      <c r="M12" s="144" t="s">
        <v>152</v>
      </c>
      <c r="N12" s="144" t="s">
        <v>153</v>
      </c>
      <c r="O12" s="144" t="s">
        <v>154</v>
      </c>
      <c r="P12" s="144" t="s">
        <v>155</v>
      </c>
      <c r="Q12" s="144" t="s">
        <v>156</v>
      </c>
      <c r="R12" s="144" t="s">
        <v>157</v>
      </c>
      <c r="S12" s="281"/>
    </row>
    <row r="13" spans="1:19" s="135" customFormat="1" ht="53.25" customHeight="1">
      <c r="A13" s="285">
        <v>1</v>
      </c>
      <c r="B13" s="147" t="s">
        <v>166</v>
      </c>
      <c r="C13" s="153"/>
      <c r="D13" s="145">
        <v>1</v>
      </c>
      <c r="E13" s="287">
        <v>24.98</v>
      </c>
      <c r="F13" s="169">
        <v>20</v>
      </c>
      <c r="G13" s="154">
        <f aca="true" t="shared" si="0" ref="G13:L13">G$6*$F13</f>
        <v>0</v>
      </c>
      <c r="H13" s="154">
        <f t="shared" si="0"/>
        <v>0</v>
      </c>
      <c r="I13" s="154">
        <f t="shared" si="0"/>
        <v>0</v>
      </c>
      <c r="J13" s="154">
        <f t="shared" si="0"/>
        <v>0</v>
      </c>
      <c r="K13" s="154">
        <f t="shared" si="0"/>
        <v>0</v>
      </c>
      <c r="L13" s="154">
        <f t="shared" si="0"/>
        <v>0</v>
      </c>
      <c r="M13" s="154">
        <f>+M6*F13</f>
        <v>0</v>
      </c>
      <c r="N13" s="154">
        <f>+N6*F13</f>
        <v>0</v>
      </c>
      <c r="O13" s="154">
        <f>+O6*F13</f>
        <v>0</v>
      </c>
      <c r="P13" s="154">
        <f>+P6*F13</f>
        <v>0</v>
      </c>
      <c r="Q13" s="154">
        <f>+Q6*F13</f>
        <v>0</v>
      </c>
      <c r="R13" s="154">
        <f>+R6*F13</f>
        <v>9000</v>
      </c>
      <c r="S13" s="155">
        <f aca="true" t="shared" si="1" ref="S13:S21">SUM(G13:R13)</f>
        <v>9000</v>
      </c>
    </row>
    <row r="14" spans="1:19" s="135" customFormat="1" ht="53.25" customHeight="1">
      <c r="A14" s="286"/>
      <c r="B14" s="147" t="s">
        <v>167</v>
      </c>
      <c r="C14" s="153"/>
      <c r="D14" s="145">
        <v>1</v>
      </c>
      <c r="E14" s="288"/>
      <c r="F14" s="169">
        <v>23</v>
      </c>
      <c r="G14" s="154"/>
      <c r="H14" s="154"/>
      <c r="I14" s="154"/>
      <c r="J14" s="154"/>
      <c r="K14" s="154"/>
      <c r="L14" s="154"/>
      <c r="M14" s="154">
        <f>+M6*F14</f>
        <v>0</v>
      </c>
      <c r="N14" s="154">
        <f>+N6*F14</f>
        <v>0</v>
      </c>
      <c r="O14" s="154">
        <f>+O6*F14</f>
        <v>0</v>
      </c>
      <c r="P14" s="154">
        <f>+P6*F14</f>
        <v>0</v>
      </c>
      <c r="Q14" s="154">
        <f>+Q6*F14</f>
        <v>0</v>
      </c>
      <c r="R14" s="154">
        <f>+R6*F14</f>
        <v>10350</v>
      </c>
      <c r="S14" s="155">
        <f t="shared" si="1"/>
        <v>10350</v>
      </c>
    </row>
    <row r="15" spans="1:19" s="135" customFormat="1" ht="53.25" customHeight="1">
      <c r="A15" s="286"/>
      <c r="B15" s="147" t="s">
        <v>168</v>
      </c>
      <c r="C15" s="153"/>
      <c r="D15" s="145">
        <v>1</v>
      </c>
      <c r="E15" s="288"/>
      <c r="F15" s="169">
        <v>22</v>
      </c>
      <c r="G15" s="166"/>
      <c r="H15" s="166"/>
      <c r="I15" s="166"/>
      <c r="J15" s="166"/>
      <c r="K15" s="166"/>
      <c r="L15" s="166"/>
      <c r="M15" s="154">
        <f>+M6*F15</f>
        <v>0</v>
      </c>
      <c r="N15" s="154">
        <f>+N6*F15</f>
        <v>0</v>
      </c>
      <c r="O15" s="154">
        <f>+O6*F15</f>
        <v>0</v>
      </c>
      <c r="P15" s="154">
        <f>+P6*F15</f>
        <v>0</v>
      </c>
      <c r="Q15" s="154">
        <f>+Q6*F15</f>
        <v>0</v>
      </c>
      <c r="R15" s="154">
        <f>+R6*F15</f>
        <v>9900</v>
      </c>
      <c r="S15" s="167">
        <f t="shared" si="1"/>
        <v>9900</v>
      </c>
    </row>
    <row r="16" spans="1:19" s="135" customFormat="1" ht="53.25" customHeight="1">
      <c r="A16" s="286"/>
      <c r="B16" s="147" t="s">
        <v>175</v>
      </c>
      <c r="C16" s="153"/>
      <c r="D16" s="145">
        <v>1</v>
      </c>
      <c r="E16" s="288"/>
      <c r="F16" s="169">
        <v>21</v>
      </c>
      <c r="G16" s="166"/>
      <c r="H16" s="166"/>
      <c r="I16" s="166"/>
      <c r="J16" s="166"/>
      <c r="K16" s="166"/>
      <c r="L16" s="166"/>
      <c r="M16" s="154">
        <f>+M7*F16</f>
        <v>0</v>
      </c>
      <c r="N16" s="154">
        <f>+N7*F16</f>
        <v>0</v>
      </c>
      <c r="O16" s="154">
        <f>+O7*F16</f>
        <v>0</v>
      </c>
      <c r="P16" s="154">
        <f>+P7*F16</f>
        <v>0</v>
      </c>
      <c r="Q16" s="154">
        <f>+Q7*F16</f>
        <v>0</v>
      </c>
      <c r="R16" s="154">
        <f>+R6*F16</f>
        <v>9450</v>
      </c>
      <c r="S16" s="167">
        <f>SUM(G16:R16)</f>
        <v>9450</v>
      </c>
    </row>
    <row r="17" spans="1:19" s="135" customFormat="1" ht="53.25" customHeight="1">
      <c r="A17" s="286"/>
      <c r="B17" s="147" t="s">
        <v>176</v>
      </c>
      <c r="C17" s="153"/>
      <c r="D17" s="145">
        <v>1</v>
      </c>
      <c r="E17" s="288"/>
      <c r="F17" s="169">
        <v>23</v>
      </c>
      <c r="G17" s="166"/>
      <c r="H17" s="166"/>
      <c r="I17" s="166"/>
      <c r="J17" s="166"/>
      <c r="K17" s="166"/>
      <c r="L17" s="166"/>
      <c r="M17" s="154">
        <f>+M8*F17</f>
        <v>0</v>
      </c>
      <c r="N17" s="154">
        <f>+N8*F17</f>
        <v>0</v>
      </c>
      <c r="O17" s="154">
        <f>+O8*F17</f>
        <v>0</v>
      </c>
      <c r="P17" s="154">
        <f>+P8*F17</f>
        <v>0</v>
      </c>
      <c r="Q17" s="154">
        <f>+Q8*F17</f>
        <v>0</v>
      </c>
      <c r="R17" s="154">
        <f>+R6*F17</f>
        <v>10350</v>
      </c>
      <c r="S17" s="167">
        <f>SUM(G17:R17)</f>
        <v>10350</v>
      </c>
    </row>
    <row r="18" spans="1:19" s="135" customFormat="1" ht="53.25" customHeight="1">
      <c r="A18" s="286"/>
      <c r="B18" s="147" t="s">
        <v>169</v>
      </c>
      <c r="C18" s="153"/>
      <c r="D18" s="145">
        <v>1</v>
      </c>
      <c r="E18" s="288"/>
      <c r="F18" s="169">
        <v>21</v>
      </c>
      <c r="G18" s="154"/>
      <c r="H18" s="154"/>
      <c r="I18" s="154"/>
      <c r="J18" s="154"/>
      <c r="K18" s="154"/>
      <c r="L18" s="154"/>
      <c r="M18" s="154">
        <f>+M6*F18</f>
        <v>0</v>
      </c>
      <c r="N18" s="154">
        <f>+N6*F18</f>
        <v>0</v>
      </c>
      <c r="O18" s="154">
        <f>+O6*F18</f>
        <v>0</v>
      </c>
      <c r="P18" s="154">
        <f>+P6*F18</f>
        <v>0</v>
      </c>
      <c r="Q18" s="154">
        <f>+Q6*F18</f>
        <v>0</v>
      </c>
      <c r="R18" s="154">
        <f>+R6*F18</f>
        <v>9450</v>
      </c>
      <c r="S18" s="155">
        <f t="shared" si="1"/>
        <v>9450</v>
      </c>
    </row>
    <row r="19" spans="1:21" s="135" customFormat="1" ht="53.25" customHeight="1">
      <c r="A19" s="286"/>
      <c r="B19" s="147" t="s">
        <v>170</v>
      </c>
      <c r="C19" s="153"/>
      <c r="D19" s="145">
        <v>1</v>
      </c>
      <c r="E19" s="288"/>
      <c r="F19" s="169">
        <v>22</v>
      </c>
      <c r="G19" s="154"/>
      <c r="H19" s="154"/>
      <c r="I19" s="154"/>
      <c r="J19" s="154"/>
      <c r="K19" s="154"/>
      <c r="L19" s="154"/>
      <c r="M19" s="154">
        <f>+M6*F19</f>
        <v>0</v>
      </c>
      <c r="N19" s="154">
        <f>+N6*F19</f>
        <v>0</v>
      </c>
      <c r="O19" s="154">
        <f>+O6*F19</f>
        <v>0</v>
      </c>
      <c r="P19" s="154">
        <f>+P6*F19</f>
        <v>0</v>
      </c>
      <c r="Q19" s="154">
        <f>+Q6*F19</f>
        <v>0</v>
      </c>
      <c r="R19" s="154">
        <f>+R6*F19</f>
        <v>9900</v>
      </c>
      <c r="S19" s="179">
        <f t="shared" si="1"/>
        <v>9900</v>
      </c>
      <c r="T19" s="175"/>
      <c r="U19" s="175"/>
    </row>
    <row r="20" spans="1:21" s="135" customFormat="1" ht="53.25" customHeight="1">
      <c r="A20" s="286"/>
      <c r="B20" s="147" t="s">
        <v>171</v>
      </c>
      <c r="C20" s="153"/>
      <c r="D20" s="145">
        <v>1</v>
      </c>
      <c r="E20" s="288"/>
      <c r="F20" s="169">
        <v>22</v>
      </c>
      <c r="G20" s="154"/>
      <c r="H20" s="154"/>
      <c r="I20" s="154"/>
      <c r="J20" s="154"/>
      <c r="K20" s="154"/>
      <c r="L20" s="154"/>
      <c r="M20" s="154">
        <f>+M6*F20</f>
        <v>0</v>
      </c>
      <c r="N20" s="154">
        <f>+N6*F20</f>
        <v>0</v>
      </c>
      <c r="O20" s="154">
        <f>+O6*F20</f>
        <v>0</v>
      </c>
      <c r="P20" s="154">
        <f>+P6*F20</f>
        <v>0</v>
      </c>
      <c r="Q20" s="154">
        <f>+Q6*F20</f>
        <v>0</v>
      </c>
      <c r="R20" s="154">
        <f>+R6*F20</f>
        <v>9900</v>
      </c>
      <c r="S20" s="179">
        <f t="shared" si="1"/>
        <v>9900</v>
      </c>
      <c r="T20" s="176"/>
      <c r="U20" s="175"/>
    </row>
    <row r="21" spans="1:21" s="135" customFormat="1" ht="53.25" customHeight="1">
      <c r="A21" s="286"/>
      <c r="B21" s="147" t="s">
        <v>172</v>
      </c>
      <c r="C21" s="153"/>
      <c r="D21" s="145">
        <v>1</v>
      </c>
      <c r="E21" s="288"/>
      <c r="F21" s="169">
        <v>11</v>
      </c>
      <c r="G21" s="154"/>
      <c r="H21" s="154"/>
      <c r="I21" s="154"/>
      <c r="J21" s="154"/>
      <c r="K21" s="154"/>
      <c r="L21" s="154"/>
      <c r="M21" s="154">
        <f>+M6*F21</f>
        <v>0</v>
      </c>
      <c r="N21" s="154">
        <f>+N6*F21</f>
        <v>0</v>
      </c>
      <c r="O21" s="154">
        <f>+O6*F21</f>
        <v>0</v>
      </c>
      <c r="P21" s="154">
        <f>+P6*F21</f>
        <v>0</v>
      </c>
      <c r="Q21" s="154">
        <f>+Q6*F21</f>
        <v>0</v>
      </c>
      <c r="R21" s="154">
        <f>+R6*F21</f>
        <v>4950</v>
      </c>
      <c r="S21" s="155">
        <f t="shared" si="1"/>
        <v>4950</v>
      </c>
      <c r="T21" s="176"/>
      <c r="U21" s="175"/>
    </row>
    <row r="22" spans="1:19" s="135" customFormat="1" ht="52.5" customHeight="1">
      <c r="A22" s="146"/>
      <c r="B22" s="289" t="s">
        <v>148</v>
      </c>
      <c r="C22" s="290"/>
      <c r="D22" s="290"/>
      <c r="E22" s="291"/>
      <c r="F22" s="145">
        <f>SUM(F13:F21)</f>
        <v>185</v>
      </c>
      <c r="G22" s="154">
        <f aca="true" t="shared" si="2" ref="G22:L22">G$6*$F22</f>
        <v>0</v>
      </c>
      <c r="H22" s="154">
        <f t="shared" si="2"/>
        <v>0</v>
      </c>
      <c r="I22" s="154">
        <f t="shared" si="2"/>
        <v>0</v>
      </c>
      <c r="J22" s="154">
        <f t="shared" si="2"/>
        <v>0</v>
      </c>
      <c r="K22" s="154">
        <f t="shared" si="2"/>
        <v>0</v>
      </c>
      <c r="L22" s="154">
        <f t="shared" si="2"/>
        <v>0</v>
      </c>
      <c r="M22" s="154">
        <f aca="true" t="shared" si="3" ref="M22:S22">SUM(M13:M21)</f>
        <v>0</v>
      </c>
      <c r="N22" s="154">
        <f t="shared" si="3"/>
        <v>0</v>
      </c>
      <c r="O22" s="154">
        <f t="shared" si="3"/>
        <v>0</v>
      </c>
      <c r="P22" s="154">
        <f t="shared" si="3"/>
        <v>0</v>
      </c>
      <c r="Q22" s="154">
        <f t="shared" si="3"/>
        <v>0</v>
      </c>
      <c r="R22" s="154">
        <f t="shared" si="3"/>
        <v>83250</v>
      </c>
      <c r="S22" s="154">
        <f t="shared" si="3"/>
        <v>83250</v>
      </c>
    </row>
    <row r="23" spans="1:19" s="135" customFormat="1" ht="17.25">
      <c r="A23" s="159"/>
      <c r="B23" s="160"/>
      <c r="C23" s="161"/>
      <c r="D23" s="162"/>
      <c r="E23" s="127"/>
      <c r="F23" s="162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292"/>
      <c r="R23" s="292"/>
      <c r="S23" s="164"/>
    </row>
    <row r="24" spans="1:19" ht="19.5" customHeight="1">
      <c r="A24" s="156"/>
      <c r="B24" s="156"/>
      <c r="C24" s="156"/>
      <c r="D24" s="156"/>
      <c r="F24" s="157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292"/>
      <c r="R24" s="292"/>
      <c r="S24" s="173"/>
    </row>
    <row r="25" spans="1:19" ht="129.75" customHeight="1">
      <c r="A25" s="262" t="s">
        <v>149</v>
      </c>
      <c r="B25" s="263"/>
      <c r="C25" s="263"/>
      <c r="D25" s="263"/>
      <c r="E25" s="263"/>
      <c r="F25" s="264"/>
      <c r="G25" s="265" t="s">
        <v>134</v>
      </c>
      <c r="H25" s="265"/>
      <c r="I25" s="265"/>
      <c r="J25" s="265"/>
      <c r="K25" s="265"/>
      <c r="L25" s="265"/>
      <c r="M25" s="266" t="s">
        <v>162</v>
      </c>
      <c r="N25" s="266"/>
      <c r="O25" s="266"/>
      <c r="P25" s="266"/>
      <c r="Q25" s="266"/>
      <c r="R25" s="266"/>
      <c r="S25" s="266"/>
    </row>
    <row r="26" spans="1:19" ht="18.75" customHeight="1">
      <c r="A26" s="138"/>
      <c r="B26" s="138"/>
      <c r="C26" s="138"/>
      <c r="D26" s="138"/>
      <c r="F26" s="137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</row>
    <row r="27" spans="1:19" ht="19.5" customHeight="1">
      <c r="A27" s="245" t="s">
        <v>132</v>
      </c>
      <c r="B27" s="246"/>
      <c r="C27" s="246"/>
      <c r="D27" s="246"/>
      <c r="E27" s="246"/>
      <c r="F27" s="247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9"/>
    </row>
  </sheetData>
  <sheetProtection/>
  <mergeCells count="24">
    <mergeCell ref="Q24:R24"/>
    <mergeCell ref="A25:F25"/>
    <mergeCell ref="G25:L25"/>
    <mergeCell ref="M25:S25"/>
    <mergeCell ref="A27:F27"/>
    <mergeCell ref="G27:S27"/>
    <mergeCell ref="A13:A21"/>
    <mergeCell ref="E13:E21"/>
    <mergeCell ref="B22:E22"/>
    <mergeCell ref="Q23:R23"/>
    <mergeCell ref="A11:A12"/>
    <mergeCell ref="B11:B12"/>
    <mergeCell ref="C11:D11"/>
    <mergeCell ref="E11:E12"/>
    <mergeCell ref="F11:F12"/>
    <mergeCell ref="G11:L11"/>
    <mergeCell ref="M11:R11"/>
    <mergeCell ref="S11:S12"/>
    <mergeCell ref="C1:O2"/>
    <mergeCell ref="R1:S1"/>
    <mergeCell ref="R2:S2"/>
    <mergeCell ref="A6:B6"/>
    <mergeCell ref="C6:D6"/>
    <mergeCell ref="A7:S9"/>
  </mergeCells>
  <printOptions horizontalCentered="1" verticalCentered="1"/>
  <pageMargins left="0.7874015748031497" right="0.1968503937007874" top="0.1968503937007874" bottom="0.1968503937007874" header="0" footer="0"/>
  <pageSetup fitToHeight="1" fitToWidth="1" horizontalDpi="600" verticalDpi="600" orientation="landscape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zoomScale="70" zoomScaleNormal="70" zoomScaleSheetLayoutView="85" zoomScalePageLayoutView="0" workbookViewId="0" topLeftCell="A1">
      <selection activeCell="J13" sqref="J13"/>
    </sheetView>
  </sheetViews>
  <sheetFormatPr defaultColWidth="11.421875" defaultRowHeight="12.75"/>
  <cols>
    <col min="1" max="1" width="5.28125" style="127" customWidth="1"/>
    <col min="2" max="2" width="38.421875" style="127" customWidth="1"/>
    <col min="3" max="3" width="12.28125" style="127" bestFit="1" customWidth="1"/>
    <col min="4" max="4" width="11.8515625" style="127" bestFit="1" customWidth="1"/>
    <col min="5" max="5" width="11.8515625" style="127" hidden="1" customWidth="1"/>
    <col min="6" max="6" width="15.57421875" style="127" customWidth="1"/>
    <col min="7" max="7" width="11.421875" style="127" customWidth="1"/>
    <col min="8" max="12" width="14.140625" style="127" customWidth="1"/>
    <col min="13" max="18" width="16.421875" style="127" customWidth="1"/>
    <col min="19" max="19" width="17.7109375" style="127" customWidth="1"/>
    <col min="20" max="21" width="13.140625" style="127" bestFit="1" customWidth="1"/>
    <col min="22" max="16384" width="11.421875" style="127" customWidth="1"/>
  </cols>
  <sheetData>
    <row r="1" spans="1:19" s="150" customFormat="1" ht="57.75" customHeight="1">
      <c r="A1" s="148"/>
      <c r="B1" s="149"/>
      <c r="C1" s="254" t="s">
        <v>0</v>
      </c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5"/>
      <c r="P1" s="183"/>
      <c r="Q1" s="183"/>
      <c r="R1" s="258" t="s">
        <v>131</v>
      </c>
      <c r="S1" s="259"/>
    </row>
    <row r="2" spans="1:19" s="150" customFormat="1" ht="57.75" customHeight="1">
      <c r="A2" s="151"/>
      <c r="B2" s="152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7"/>
      <c r="P2" s="184"/>
      <c r="Q2" s="184"/>
      <c r="R2" s="258" t="s">
        <v>140</v>
      </c>
      <c r="S2" s="259"/>
    </row>
    <row r="3" spans="1:19" ht="9" customHeight="1">
      <c r="A3" s="128"/>
      <c r="B3" s="128"/>
      <c r="C3" s="128"/>
      <c r="D3" s="128"/>
      <c r="E3" s="12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29"/>
    </row>
    <row r="4" spans="1:19" ht="19.5" customHeight="1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ht="14.25" customHeight="1">
      <c r="A5" s="131"/>
      <c r="B5" s="131"/>
      <c r="C5" s="131"/>
      <c r="D5" s="131"/>
      <c r="E5" s="131"/>
      <c r="F5" s="131"/>
      <c r="G5" s="132"/>
      <c r="H5" s="132"/>
      <c r="I5" s="132"/>
      <c r="J5" s="132"/>
      <c r="K5" s="132"/>
      <c r="L5" s="132"/>
      <c r="M5" s="133"/>
      <c r="N5" s="133"/>
      <c r="O5" s="133"/>
      <c r="P5" s="133"/>
      <c r="Q5" s="133"/>
      <c r="R5" s="133"/>
      <c r="S5" s="132"/>
    </row>
    <row r="6" spans="1:19" ht="45" customHeight="1">
      <c r="A6" s="267" t="s">
        <v>3</v>
      </c>
      <c r="B6" s="268"/>
      <c r="C6" s="269" t="s">
        <v>165</v>
      </c>
      <c r="D6" s="270"/>
      <c r="E6" s="165"/>
      <c r="F6" s="180" t="s">
        <v>147</v>
      </c>
      <c r="G6" s="140">
        <v>0</v>
      </c>
      <c r="H6" s="140">
        <v>0</v>
      </c>
      <c r="I6" s="140">
        <v>0</v>
      </c>
      <c r="J6" s="141">
        <v>0</v>
      </c>
      <c r="K6" s="141">
        <v>0</v>
      </c>
      <c r="L6" s="141">
        <v>0</v>
      </c>
      <c r="M6" s="141">
        <v>1303</v>
      </c>
      <c r="N6" s="141">
        <v>9088</v>
      </c>
      <c r="O6" s="141">
        <v>9037</v>
      </c>
      <c r="P6" s="141">
        <v>727</v>
      </c>
      <c r="Q6" s="141">
        <v>746</v>
      </c>
      <c r="R6" s="141">
        <f>9105+994</f>
        <v>10099</v>
      </c>
      <c r="S6" s="140">
        <f>SUM(G6:R6)</f>
        <v>31000</v>
      </c>
    </row>
    <row r="7" spans="1:19" ht="13.5">
      <c r="A7" s="271" t="s">
        <v>173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3"/>
    </row>
    <row r="8" spans="1:19" ht="33" customHeight="1">
      <c r="A8" s="274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6"/>
    </row>
    <row r="9" spans="1:19" ht="24.75" customHeight="1">
      <c r="A9" s="277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9"/>
    </row>
    <row r="10" spans="1:19" ht="39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1:19" ht="67.5" customHeight="1">
      <c r="A11" s="250" t="s">
        <v>10</v>
      </c>
      <c r="B11" s="250" t="s">
        <v>11</v>
      </c>
      <c r="C11" s="252" t="s">
        <v>12</v>
      </c>
      <c r="D11" s="253"/>
      <c r="E11" s="250" t="s">
        <v>159</v>
      </c>
      <c r="F11" s="280" t="s">
        <v>158</v>
      </c>
      <c r="G11" s="252" t="s">
        <v>151</v>
      </c>
      <c r="H11" s="253"/>
      <c r="I11" s="253"/>
      <c r="J11" s="253"/>
      <c r="K11" s="253"/>
      <c r="L11" s="260"/>
      <c r="M11" s="252" t="s">
        <v>150</v>
      </c>
      <c r="N11" s="253"/>
      <c r="O11" s="253"/>
      <c r="P11" s="253"/>
      <c r="Q11" s="253"/>
      <c r="R11" s="260"/>
      <c r="S11" s="280" t="s">
        <v>16</v>
      </c>
    </row>
    <row r="12" spans="1:19" ht="67.5" customHeight="1">
      <c r="A12" s="251"/>
      <c r="B12" s="251"/>
      <c r="C12" s="142" t="s">
        <v>17</v>
      </c>
      <c r="D12" s="142" t="s">
        <v>18</v>
      </c>
      <c r="E12" s="251"/>
      <c r="F12" s="281"/>
      <c r="G12" s="143" t="s">
        <v>82</v>
      </c>
      <c r="H12" s="143" t="s">
        <v>83</v>
      </c>
      <c r="I12" s="143" t="s">
        <v>84</v>
      </c>
      <c r="J12" s="143" t="s">
        <v>85</v>
      </c>
      <c r="K12" s="143" t="s">
        <v>133</v>
      </c>
      <c r="L12" s="143" t="s">
        <v>86</v>
      </c>
      <c r="M12" s="144" t="s">
        <v>152</v>
      </c>
      <c r="N12" s="144" t="s">
        <v>153</v>
      </c>
      <c r="O12" s="144" t="s">
        <v>154</v>
      </c>
      <c r="P12" s="144" t="s">
        <v>155</v>
      </c>
      <c r="Q12" s="144" t="s">
        <v>156</v>
      </c>
      <c r="R12" s="144" t="s">
        <v>157</v>
      </c>
      <c r="S12" s="281"/>
    </row>
    <row r="13" spans="1:19" s="135" customFormat="1" ht="53.25" customHeight="1">
      <c r="A13" s="285">
        <v>1</v>
      </c>
      <c r="B13" s="147" t="s">
        <v>166</v>
      </c>
      <c r="C13" s="153"/>
      <c r="D13" s="145">
        <v>1</v>
      </c>
      <c r="E13" s="287">
        <v>24.98</v>
      </c>
      <c r="F13" s="169">
        <v>9</v>
      </c>
      <c r="G13" s="154">
        <f aca="true" t="shared" si="0" ref="G13:L13">G$6*$F13</f>
        <v>0</v>
      </c>
      <c r="H13" s="154">
        <f t="shared" si="0"/>
        <v>0</v>
      </c>
      <c r="I13" s="154">
        <f t="shared" si="0"/>
        <v>0</v>
      </c>
      <c r="J13" s="154">
        <f t="shared" si="0"/>
        <v>0</v>
      </c>
      <c r="K13" s="154">
        <f t="shared" si="0"/>
        <v>0</v>
      </c>
      <c r="L13" s="154">
        <f t="shared" si="0"/>
        <v>0</v>
      </c>
      <c r="M13" s="154">
        <f>+M6*F13</f>
        <v>11727</v>
      </c>
      <c r="N13" s="154">
        <f>+N6*F13</f>
        <v>81792</v>
      </c>
      <c r="O13" s="154">
        <f>+O6*F13</f>
        <v>81333</v>
      </c>
      <c r="P13" s="154">
        <f>+P6*F13</f>
        <v>6543</v>
      </c>
      <c r="Q13" s="154">
        <f>+Q6*F13</f>
        <v>6714</v>
      </c>
      <c r="R13" s="154">
        <f>+R6*F13</f>
        <v>90891</v>
      </c>
      <c r="S13" s="155">
        <f aca="true" t="shared" si="1" ref="S13:S20">SUM(G13:R13)</f>
        <v>279000</v>
      </c>
    </row>
    <row r="14" spans="1:19" s="135" customFormat="1" ht="53.25" customHeight="1">
      <c r="A14" s="286"/>
      <c r="B14" s="147" t="s">
        <v>167</v>
      </c>
      <c r="C14" s="153"/>
      <c r="D14" s="145">
        <v>1</v>
      </c>
      <c r="E14" s="288"/>
      <c r="F14" s="169">
        <v>19</v>
      </c>
      <c r="G14" s="154"/>
      <c r="H14" s="154"/>
      <c r="I14" s="154"/>
      <c r="J14" s="154"/>
      <c r="K14" s="154"/>
      <c r="L14" s="154"/>
      <c r="M14" s="154">
        <f>+M6*F14</f>
        <v>24757</v>
      </c>
      <c r="N14" s="154">
        <f>+N6*F14</f>
        <v>172672</v>
      </c>
      <c r="O14" s="154">
        <f>+O6*F14</f>
        <v>171703</v>
      </c>
      <c r="P14" s="154">
        <f>+P6*F14</f>
        <v>13813</v>
      </c>
      <c r="Q14" s="154">
        <f>+Q6*F14</f>
        <v>14174</v>
      </c>
      <c r="R14" s="154">
        <f>+R6*F14</f>
        <v>191881</v>
      </c>
      <c r="S14" s="155">
        <f t="shared" si="1"/>
        <v>589000</v>
      </c>
    </row>
    <row r="15" spans="1:19" s="135" customFormat="1" ht="53.25" customHeight="1">
      <c r="A15" s="286"/>
      <c r="B15" s="147" t="s">
        <v>168</v>
      </c>
      <c r="C15" s="153"/>
      <c r="D15" s="145">
        <v>1</v>
      </c>
      <c r="E15" s="288"/>
      <c r="F15" s="169">
        <v>16</v>
      </c>
      <c r="G15" s="166"/>
      <c r="H15" s="166"/>
      <c r="I15" s="166"/>
      <c r="J15" s="166"/>
      <c r="K15" s="166"/>
      <c r="L15" s="166"/>
      <c r="M15" s="154">
        <f>+M6*F15</f>
        <v>20848</v>
      </c>
      <c r="N15" s="154">
        <f>+N6*F15</f>
        <v>145408</v>
      </c>
      <c r="O15" s="154">
        <f>+O6*F15</f>
        <v>144592</v>
      </c>
      <c r="P15" s="154">
        <f>+P6*F15</f>
        <v>11632</v>
      </c>
      <c r="Q15" s="154">
        <f>+Q6*F15</f>
        <v>11936</v>
      </c>
      <c r="R15" s="154">
        <f>+R6*F15</f>
        <v>161584</v>
      </c>
      <c r="S15" s="167">
        <f t="shared" si="1"/>
        <v>496000</v>
      </c>
    </row>
    <row r="16" spans="1:19" s="135" customFormat="1" ht="53.25" customHeight="1">
      <c r="A16" s="286"/>
      <c r="B16" s="147" t="s">
        <v>169</v>
      </c>
      <c r="C16" s="153"/>
      <c r="D16" s="145">
        <v>1</v>
      </c>
      <c r="E16" s="288"/>
      <c r="F16" s="169">
        <v>19</v>
      </c>
      <c r="G16" s="154"/>
      <c r="H16" s="154"/>
      <c r="I16" s="154"/>
      <c r="J16" s="154"/>
      <c r="K16" s="154"/>
      <c r="L16" s="154"/>
      <c r="M16" s="154">
        <f>+M6*F16</f>
        <v>24757</v>
      </c>
      <c r="N16" s="154">
        <f>+N6*F16</f>
        <v>172672</v>
      </c>
      <c r="O16" s="154">
        <f>+O6*F16</f>
        <v>171703</v>
      </c>
      <c r="P16" s="154">
        <f>+P6*F16</f>
        <v>13813</v>
      </c>
      <c r="Q16" s="154">
        <f>+Q6*F16</f>
        <v>14174</v>
      </c>
      <c r="R16" s="154">
        <f>+R6*F16</f>
        <v>191881</v>
      </c>
      <c r="S16" s="155">
        <f t="shared" si="1"/>
        <v>589000</v>
      </c>
    </row>
    <row r="17" spans="1:21" s="135" customFormat="1" ht="53.25" customHeight="1">
      <c r="A17" s="286"/>
      <c r="B17" s="147" t="s">
        <v>170</v>
      </c>
      <c r="C17" s="153"/>
      <c r="D17" s="145">
        <v>1</v>
      </c>
      <c r="E17" s="288"/>
      <c r="F17" s="169">
        <v>19</v>
      </c>
      <c r="G17" s="154"/>
      <c r="H17" s="154"/>
      <c r="I17" s="154"/>
      <c r="J17" s="154"/>
      <c r="K17" s="154"/>
      <c r="L17" s="154"/>
      <c r="M17" s="154">
        <f>+M6*F17</f>
        <v>24757</v>
      </c>
      <c r="N17" s="154">
        <f>+N6*F17</f>
        <v>172672</v>
      </c>
      <c r="O17" s="154">
        <f>+O6*F17</f>
        <v>171703</v>
      </c>
      <c r="P17" s="154">
        <f>+P6*F17</f>
        <v>13813</v>
      </c>
      <c r="Q17" s="154">
        <f>+Q6*F17</f>
        <v>14174</v>
      </c>
      <c r="R17" s="154">
        <f>+R6*F17</f>
        <v>191881</v>
      </c>
      <c r="S17" s="179">
        <f t="shared" si="1"/>
        <v>589000</v>
      </c>
      <c r="T17" s="175"/>
      <c r="U17" s="175"/>
    </row>
    <row r="18" spans="1:21" s="135" customFormat="1" ht="53.25" customHeight="1">
      <c r="A18" s="286"/>
      <c r="B18" s="147" t="s">
        <v>171</v>
      </c>
      <c r="C18" s="153"/>
      <c r="D18" s="145">
        <v>1</v>
      </c>
      <c r="E18" s="288"/>
      <c r="F18" s="169">
        <v>17</v>
      </c>
      <c r="G18" s="154"/>
      <c r="H18" s="154"/>
      <c r="I18" s="154"/>
      <c r="J18" s="154"/>
      <c r="K18" s="154"/>
      <c r="L18" s="154"/>
      <c r="M18" s="154">
        <f>+M6*F18</f>
        <v>22151</v>
      </c>
      <c r="N18" s="154">
        <f>+N6*F18</f>
        <v>154496</v>
      </c>
      <c r="O18" s="154">
        <f>+O6*F18</f>
        <v>153629</v>
      </c>
      <c r="P18" s="154">
        <f>+P6*F18</f>
        <v>12359</v>
      </c>
      <c r="Q18" s="154">
        <f>+Q6*F18</f>
        <v>12682</v>
      </c>
      <c r="R18" s="154">
        <f>+R6*F18</f>
        <v>171683</v>
      </c>
      <c r="S18" s="179">
        <f t="shared" si="1"/>
        <v>527000</v>
      </c>
      <c r="T18" s="176"/>
      <c r="U18" s="175"/>
    </row>
    <row r="19" spans="1:21" s="135" customFormat="1" ht="53.25" customHeight="1">
      <c r="A19" s="286"/>
      <c r="B19" s="147" t="s">
        <v>172</v>
      </c>
      <c r="C19" s="153"/>
      <c r="D19" s="145">
        <v>1</v>
      </c>
      <c r="E19" s="288"/>
      <c r="F19" s="169">
        <v>11</v>
      </c>
      <c r="G19" s="154"/>
      <c r="H19" s="154"/>
      <c r="I19" s="154"/>
      <c r="J19" s="154"/>
      <c r="K19" s="154"/>
      <c r="L19" s="154"/>
      <c r="M19" s="154">
        <f>+M6*F19</f>
        <v>14333</v>
      </c>
      <c r="N19" s="154">
        <f>+N6*F19</f>
        <v>99968</v>
      </c>
      <c r="O19" s="154">
        <f>+O6*F19</f>
        <v>99407</v>
      </c>
      <c r="P19" s="154">
        <f>+P6*F19</f>
        <v>7997</v>
      </c>
      <c r="Q19" s="154">
        <f>+Q6*F19</f>
        <v>8206</v>
      </c>
      <c r="R19" s="154">
        <f>+R6*F19</f>
        <v>111089</v>
      </c>
      <c r="S19" s="155">
        <f t="shared" si="1"/>
        <v>341000</v>
      </c>
      <c r="T19" s="176"/>
      <c r="U19" s="175"/>
    </row>
    <row r="20" spans="1:22" s="135" customFormat="1" ht="53.25" customHeight="1">
      <c r="A20" s="293"/>
      <c r="B20" s="147"/>
      <c r="C20" s="153"/>
      <c r="D20" s="145"/>
      <c r="E20" s="294"/>
      <c r="F20" s="145"/>
      <c r="G20" s="154"/>
      <c r="H20" s="154"/>
      <c r="I20" s="154"/>
      <c r="J20" s="154"/>
      <c r="K20" s="154"/>
      <c r="L20" s="154"/>
      <c r="M20" s="178"/>
      <c r="N20" s="178"/>
      <c r="O20" s="178"/>
      <c r="P20" s="178"/>
      <c r="Q20" s="178"/>
      <c r="R20" s="178"/>
      <c r="S20" s="155">
        <f t="shared" si="1"/>
        <v>0</v>
      </c>
      <c r="T20" s="177"/>
      <c r="U20" s="175"/>
      <c r="V20" s="174"/>
    </row>
    <row r="21" spans="1:19" s="135" customFormat="1" ht="52.5" customHeight="1">
      <c r="A21" s="146"/>
      <c r="B21" s="289" t="s">
        <v>148</v>
      </c>
      <c r="C21" s="290"/>
      <c r="D21" s="290"/>
      <c r="E21" s="291"/>
      <c r="F21" s="145">
        <f>SUM(F13:F20)</f>
        <v>110</v>
      </c>
      <c r="G21" s="154">
        <f aca="true" t="shared" si="2" ref="G21:L21">G$6*$F21</f>
        <v>0</v>
      </c>
      <c r="H21" s="154">
        <f t="shared" si="2"/>
        <v>0</v>
      </c>
      <c r="I21" s="154">
        <f t="shared" si="2"/>
        <v>0</v>
      </c>
      <c r="J21" s="154">
        <f t="shared" si="2"/>
        <v>0</v>
      </c>
      <c r="K21" s="154">
        <f t="shared" si="2"/>
        <v>0</v>
      </c>
      <c r="L21" s="154">
        <f t="shared" si="2"/>
        <v>0</v>
      </c>
      <c r="M21" s="154">
        <f aca="true" t="shared" si="3" ref="M21:S21">SUM(M13:M20)</f>
        <v>143330</v>
      </c>
      <c r="N21" s="154">
        <f>SUM(N13:N20)</f>
        <v>999680</v>
      </c>
      <c r="O21" s="154">
        <f t="shared" si="3"/>
        <v>994070</v>
      </c>
      <c r="P21" s="154">
        <f t="shared" si="3"/>
        <v>79970</v>
      </c>
      <c r="Q21" s="154">
        <f t="shared" si="3"/>
        <v>82060</v>
      </c>
      <c r="R21" s="154">
        <f t="shared" si="3"/>
        <v>1110890</v>
      </c>
      <c r="S21" s="154">
        <f t="shared" si="3"/>
        <v>3410000</v>
      </c>
    </row>
    <row r="22" spans="1:19" s="135" customFormat="1" ht="17.25">
      <c r="A22" s="159"/>
      <c r="B22" s="160"/>
      <c r="C22" s="161"/>
      <c r="D22" s="162"/>
      <c r="E22" s="127"/>
      <c r="F22" s="162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292"/>
      <c r="R22" s="292"/>
      <c r="S22" s="164"/>
    </row>
    <row r="23" spans="1:19" ht="19.5" customHeight="1">
      <c r="A23" s="156"/>
      <c r="B23" s="156"/>
      <c r="C23" s="156"/>
      <c r="D23" s="156"/>
      <c r="F23" s="157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292"/>
      <c r="R23" s="292"/>
      <c r="S23" s="173"/>
    </row>
    <row r="24" spans="1:19" ht="129.75" customHeight="1">
      <c r="A24" s="262" t="s">
        <v>149</v>
      </c>
      <c r="B24" s="263"/>
      <c r="C24" s="263"/>
      <c r="D24" s="263"/>
      <c r="E24" s="263"/>
      <c r="F24" s="264"/>
      <c r="G24" s="265" t="s">
        <v>134</v>
      </c>
      <c r="H24" s="265"/>
      <c r="I24" s="265"/>
      <c r="J24" s="265"/>
      <c r="K24" s="265"/>
      <c r="L24" s="265"/>
      <c r="M24" s="266" t="s">
        <v>162</v>
      </c>
      <c r="N24" s="266"/>
      <c r="O24" s="266"/>
      <c r="P24" s="266"/>
      <c r="Q24" s="266"/>
      <c r="R24" s="266"/>
      <c r="S24" s="266"/>
    </row>
    <row r="25" spans="1:19" ht="18.75" customHeight="1">
      <c r="A25" s="138"/>
      <c r="B25" s="138"/>
      <c r="C25" s="138"/>
      <c r="D25" s="138"/>
      <c r="F25" s="137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</row>
    <row r="26" spans="1:19" ht="19.5" customHeight="1">
      <c r="A26" s="245" t="s">
        <v>132</v>
      </c>
      <c r="B26" s="246"/>
      <c r="C26" s="246"/>
      <c r="D26" s="246"/>
      <c r="E26" s="246"/>
      <c r="F26" s="247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9"/>
    </row>
  </sheetData>
  <sheetProtection/>
  <mergeCells count="24">
    <mergeCell ref="M11:R11"/>
    <mergeCell ref="S11:S12"/>
    <mergeCell ref="C1:O2"/>
    <mergeCell ref="R1:S1"/>
    <mergeCell ref="R2:S2"/>
    <mergeCell ref="A6:B6"/>
    <mergeCell ref="C6:D6"/>
    <mergeCell ref="A7:S9"/>
    <mergeCell ref="A13:A20"/>
    <mergeCell ref="E13:E20"/>
    <mergeCell ref="B21:E21"/>
    <mergeCell ref="Q22:R22"/>
    <mergeCell ref="A11:A12"/>
    <mergeCell ref="B11:B12"/>
    <mergeCell ref="C11:D11"/>
    <mergeCell ref="E11:E12"/>
    <mergeCell ref="F11:F12"/>
    <mergeCell ref="G11:L11"/>
    <mergeCell ref="Q23:R23"/>
    <mergeCell ref="A24:F24"/>
    <mergeCell ref="G24:L24"/>
    <mergeCell ref="M24:S24"/>
    <mergeCell ref="A26:F26"/>
    <mergeCell ref="G26:S26"/>
  </mergeCells>
  <printOptions horizontalCentered="1" verticalCentered="1"/>
  <pageMargins left="0.7874015748031497" right="0.1968503937007874" top="0.1968503937007874" bottom="0.1968503937007874" header="0" footer="0"/>
  <pageSetup fitToHeight="1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Luz Rucobo Naranjo</dc:creator>
  <cp:keywords/>
  <dc:description/>
  <cp:lastModifiedBy>Fernando Rivera Duran</cp:lastModifiedBy>
  <cp:lastPrinted>2023-02-17T18:09:05Z</cp:lastPrinted>
  <dcterms:created xsi:type="dcterms:W3CDTF">2015-02-05T18:06:55Z</dcterms:created>
  <dcterms:modified xsi:type="dcterms:W3CDTF">2023-03-22T21:43:03Z</dcterms:modified>
  <cp:category/>
  <cp:version/>
  <cp:contentType/>
  <cp:contentStatus/>
</cp:coreProperties>
</file>